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u lieu dang su dung\DỮ LIỆU HỢP\2021\BÁO CÁO\"/>
    </mc:Choice>
  </mc:AlternateContent>
  <xr:revisionPtr revIDLastSave="0" documentId="13_ncr:1_{56B75992-4477-4BF7-8397-84551C72308F}" xr6:coauthVersionLast="36" xr6:coauthVersionMax="36" xr10:uidLastSave="{00000000-0000-0000-0000-000000000000}"/>
  <bookViews>
    <workbookView xWindow="0" yWindow="0" windowWidth="24000" windowHeight="9075" activeTab="3" xr2:uid="{4DBB8C67-448E-4E3F-97B9-631BD220256B}"/>
  </bookViews>
  <sheets>
    <sheet name="Tháng 1.2021" sheetId="1" r:id="rId1"/>
    <sheet name="Tháng 2,2021" sheetId="3" r:id="rId2"/>
    <sheet name="Tháng3,2021" sheetId="4" r:id="rId3"/>
    <sheet name="042021" sheetId="5" r:id="rId4"/>
    <sheet name="052021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9" i="6" l="1"/>
  <c r="L79" i="6"/>
  <c r="L76" i="6"/>
  <c r="N76" i="6" s="1"/>
  <c r="G76" i="6"/>
  <c r="I76" i="6" s="1"/>
  <c r="D76" i="6"/>
  <c r="F76" i="6" s="1"/>
  <c r="F85" i="6" s="1"/>
  <c r="N73" i="6"/>
  <c r="N85" i="6" s="1"/>
  <c r="I73" i="6"/>
  <c r="O67" i="6"/>
  <c r="K62" i="6"/>
  <c r="J62" i="6"/>
  <c r="J63" i="6" s="1"/>
  <c r="K61" i="6"/>
  <c r="J61" i="6"/>
  <c r="K60" i="6"/>
  <c r="K63" i="6" s="1"/>
  <c r="L63" i="6" s="1"/>
  <c r="N63" i="6" s="1"/>
  <c r="J60" i="6"/>
  <c r="K59" i="6"/>
  <c r="L59" i="6" s="1"/>
  <c r="N59" i="6" s="1"/>
  <c r="J59" i="6"/>
  <c r="K58" i="6"/>
  <c r="L58" i="6" s="1"/>
  <c r="N58" i="6" s="1"/>
  <c r="J58" i="6"/>
  <c r="I58" i="6"/>
  <c r="Q56" i="6"/>
  <c r="J56" i="6"/>
  <c r="I56" i="6"/>
  <c r="G56" i="6"/>
  <c r="Q55" i="6"/>
  <c r="J55" i="6"/>
  <c r="U54" i="6"/>
  <c r="T54" i="6"/>
  <c r="U56" i="6" s="1"/>
  <c r="R47" i="6" s="1"/>
  <c r="Q54" i="6"/>
  <c r="J54" i="6"/>
  <c r="Q53" i="6"/>
  <c r="J53" i="6"/>
  <c r="I53" i="6"/>
  <c r="I65" i="6" s="1"/>
  <c r="U49" i="6"/>
  <c r="K48" i="6"/>
  <c r="K64" i="6" s="1"/>
  <c r="R46" i="6"/>
  <c r="R45" i="6"/>
  <c r="Q49" i="6" s="1"/>
  <c r="U44" i="6"/>
  <c r="U43" i="6"/>
  <c r="P42" i="6"/>
  <c r="P40" i="6"/>
  <c r="R40" i="6" s="1"/>
  <c r="M40" i="6"/>
  <c r="O40" i="6" s="1"/>
  <c r="O49" i="6" s="1"/>
  <c r="K40" i="6"/>
  <c r="I40" i="6"/>
  <c r="I49" i="6" s="1"/>
  <c r="F40" i="6"/>
  <c r="K39" i="6"/>
  <c r="P75" i="6" s="1"/>
  <c r="K38" i="6"/>
  <c r="P74" i="6" s="1"/>
  <c r="J38" i="6"/>
  <c r="R37" i="6"/>
  <c r="R49" i="6" s="1"/>
  <c r="K37" i="6"/>
  <c r="K53" i="6" s="1"/>
  <c r="J37" i="6"/>
  <c r="I37" i="6"/>
  <c r="F37" i="6"/>
  <c r="F49" i="6" s="1"/>
  <c r="U33" i="6"/>
  <c r="I33" i="6"/>
  <c r="U29" i="6"/>
  <c r="R29" i="6"/>
  <c r="O29" i="6"/>
  <c r="F29" i="6"/>
  <c r="U24" i="6"/>
  <c r="R24" i="6"/>
  <c r="O24" i="6"/>
  <c r="O33" i="6" s="1"/>
  <c r="L24" i="6"/>
  <c r="F24" i="6"/>
  <c r="U21" i="6"/>
  <c r="R21" i="6"/>
  <c r="R33" i="6" s="1"/>
  <c r="O21" i="6"/>
  <c r="L21" i="6"/>
  <c r="L33" i="6" s="1"/>
  <c r="I21" i="6"/>
  <c r="F21" i="6"/>
  <c r="F33" i="6" s="1"/>
  <c r="S13" i="6"/>
  <c r="U13" i="6" s="1"/>
  <c r="O13" i="6"/>
  <c r="L13" i="6"/>
  <c r="F13" i="6"/>
  <c r="L11" i="6"/>
  <c r="L17" i="6" s="1"/>
  <c r="R8" i="6"/>
  <c r="O8" i="6"/>
  <c r="L8" i="6"/>
  <c r="I8" i="6"/>
  <c r="F8" i="6"/>
  <c r="U5" i="6"/>
  <c r="U17" i="6" s="1"/>
  <c r="P5" i="6"/>
  <c r="R5" i="6" s="1"/>
  <c r="R17" i="6" s="1"/>
  <c r="O5" i="6"/>
  <c r="O17" i="6" s="1"/>
  <c r="L5" i="6"/>
  <c r="I5" i="6"/>
  <c r="I17" i="6" s="1"/>
  <c r="F5" i="6"/>
  <c r="F17" i="6" s="1"/>
  <c r="F5" i="5"/>
  <c r="I5" i="5"/>
  <c r="L5" i="5"/>
  <c r="O5" i="5"/>
  <c r="O17" i="5" s="1"/>
  <c r="P5" i="5"/>
  <c r="R5" i="5"/>
  <c r="R17" i="5" s="1"/>
  <c r="U5" i="5"/>
  <c r="F8" i="5"/>
  <c r="F17" i="5" s="1"/>
  <c r="I8" i="5"/>
  <c r="L8" i="5"/>
  <c r="L17" i="5" s="1"/>
  <c r="O8" i="5"/>
  <c r="R8" i="5"/>
  <c r="L11" i="5"/>
  <c r="F13" i="5"/>
  <c r="L13" i="5"/>
  <c r="O13" i="5"/>
  <c r="S13" i="5"/>
  <c r="U13" i="5"/>
  <c r="I17" i="5"/>
  <c r="U17" i="5"/>
  <c r="F21" i="5"/>
  <c r="I21" i="5"/>
  <c r="I33" i="5" s="1"/>
  <c r="L21" i="5"/>
  <c r="O21" i="5"/>
  <c r="O33" i="5" s="1"/>
  <c r="R21" i="5"/>
  <c r="U21" i="5"/>
  <c r="U33" i="5" s="1"/>
  <c r="F24" i="5"/>
  <c r="L24" i="5"/>
  <c r="L33" i="5" s="1"/>
  <c r="O24" i="5"/>
  <c r="R24" i="5"/>
  <c r="U24" i="5"/>
  <c r="F29" i="5"/>
  <c r="O29" i="5"/>
  <c r="R29" i="5"/>
  <c r="U29" i="5"/>
  <c r="F33" i="5"/>
  <c r="R33" i="5"/>
  <c r="F37" i="5"/>
  <c r="I37" i="5"/>
  <c r="J37" i="5"/>
  <c r="L37" i="5" s="1"/>
  <c r="K37" i="5"/>
  <c r="R37" i="5"/>
  <c r="J38" i="5"/>
  <c r="J54" i="5" s="1"/>
  <c r="K38" i="5"/>
  <c r="K39" i="5"/>
  <c r="F40" i="5"/>
  <c r="I40" i="5"/>
  <c r="K40" i="5"/>
  <c r="M40" i="5"/>
  <c r="O40" i="5"/>
  <c r="P40" i="5"/>
  <c r="R40" i="5"/>
  <c r="P42" i="5"/>
  <c r="U43" i="5"/>
  <c r="U49" i="5" s="1"/>
  <c r="U44" i="5"/>
  <c r="R45" i="5"/>
  <c r="Q49" i="5" s="1"/>
  <c r="R46" i="5"/>
  <c r="K48" i="5"/>
  <c r="F49" i="5"/>
  <c r="I49" i="5"/>
  <c r="O49" i="5"/>
  <c r="I53" i="5"/>
  <c r="J53" i="5"/>
  <c r="K53" i="5"/>
  <c r="L53" i="5" s="1"/>
  <c r="N53" i="5" s="1"/>
  <c r="Q53" i="5"/>
  <c r="K54" i="5"/>
  <c r="Q54" i="5"/>
  <c r="R54" i="5"/>
  <c r="T54" i="5"/>
  <c r="U54" i="5"/>
  <c r="J55" i="5"/>
  <c r="K55" i="5"/>
  <c r="Q55" i="5"/>
  <c r="G56" i="5"/>
  <c r="I56" i="5" s="1"/>
  <c r="I65" i="5" s="1"/>
  <c r="J56" i="5"/>
  <c r="K56" i="5"/>
  <c r="L56" i="5"/>
  <c r="N56" i="5" s="1"/>
  <c r="Q56" i="5"/>
  <c r="U56" i="5"/>
  <c r="R47" i="5" s="1"/>
  <c r="R49" i="5" s="1"/>
  <c r="I58" i="5"/>
  <c r="J58" i="5"/>
  <c r="K58" i="5"/>
  <c r="L58" i="5" s="1"/>
  <c r="N58" i="5" s="1"/>
  <c r="J59" i="5"/>
  <c r="K59" i="5"/>
  <c r="L59" i="5" s="1"/>
  <c r="N59" i="5" s="1"/>
  <c r="J60" i="5"/>
  <c r="K60" i="5"/>
  <c r="J61" i="5"/>
  <c r="K61" i="5"/>
  <c r="J62" i="5"/>
  <c r="J63" i="5" s="1"/>
  <c r="K62" i="5"/>
  <c r="K63" i="5"/>
  <c r="K64" i="5"/>
  <c r="O67" i="5"/>
  <c r="P67" i="5"/>
  <c r="Q67" i="5" s="1"/>
  <c r="I73" i="5"/>
  <c r="I85" i="5" s="1"/>
  <c r="N73" i="5"/>
  <c r="P73" i="5"/>
  <c r="P74" i="5"/>
  <c r="P75" i="5"/>
  <c r="D76" i="5"/>
  <c r="J40" i="5" s="1"/>
  <c r="L40" i="5" s="1"/>
  <c r="F76" i="5"/>
  <c r="G76" i="5"/>
  <c r="I76" i="5"/>
  <c r="L76" i="5"/>
  <c r="N76" i="5"/>
  <c r="P76" i="5"/>
  <c r="L79" i="5"/>
  <c r="N79" i="5" s="1"/>
  <c r="N85" i="5" s="1"/>
  <c r="F85" i="5"/>
  <c r="I85" i="6" l="1"/>
  <c r="L40" i="6"/>
  <c r="R53" i="6"/>
  <c r="L53" i="6"/>
  <c r="N53" i="6" s="1"/>
  <c r="L37" i="6"/>
  <c r="L38" i="6"/>
  <c r="J40" i="6"/>
  <c r="K54" i="6"/>
  <c r="K55" i="6"/>
  <c r="P73" i="6"/>
  <c r="K56" i="6"/>
  <c r="P76" i="6"/>
  <c r="L63" i="5"/>
  <c r="N63" i="5" s="1"/>
  <c r="L54" i="5"/>
  <c r="N54" i="5" s="1"/>
  <c r="R53" i="5"/>
  <c r="L38" i="5"/>
  <c r="N79" i="4"/>
  <c r="L79" i="4"/>
  <c r="L76" i="4"/>
  <c r="N76" i="4" s="1"/>
  <c r="G76" i="4"/>
  <c r="I76" i="4" s="1"/>
  <c r="D76" i="4"/>
  <c r="F76" i="4" s="1"/>
  <c r="F85" i="4" s="1"/>
  <c r="N73" i="4"/>
  <c r="I73" i="4"/>
  <c r="K62" i="4"/>
  <c r="J62" i="4"/>
  <c r="K61" i="4"/>
  <c r="J61" i="4"/>
  <c r="J63" i="4" s="1"/>
  <c r="K60" i="4"/>
  <c r="K63" i="4" s="1"/>
  <c r="L63" i="4" s="1"/>
  <c r="N63" i="4" s="1"/>
  <c r="J60" i="4"/>
  <c r="K59" i="4"/>
  <c r="L59" i="4" s="1"/>
  <c r="N59" i="4" s="1"/>
  <c r="J59" i="4"/>
  <c r="K58" i="4"/>
  <c r="L58" i="4" s="1"/>
  <c r="N58" i="4" s="1"/>
  <c r="J58" i="4"/>
  <c r="I58" i="4"/>
  <c r="Q56" i="4"/>
  <c r="J56" i="4"/>
  <c r="G56" i="4"/>
  <c r="I56" i="4" s="1"/>
  <c r="Q55" i="4"/>
  <c r="K55" i="4"/>
  <c r="J55" i="4"/>
  <c r="U54" i="4"/>
  <c r="T54" i="4"/>
  <c r="U56" i="4" s="1"/>
  <c r="R47" i="4" s="1"/>
  <c r="Q54" i="4"/>
  <c r="K54" i="4"/>
  <c r="R54" i="4" s="1"/>
  <c r="Q53" i="4"/>
  <c r="J53" i="4"/>
  <c r="I53" i="4"/>
  <c r="I65" i="4" s="1"/>
  <c r="Q49" i="4"/>
  <c r="K48" i="4"/>
  <c r="K64" i="4" s="1"/>
  <c r="R46" i="4"/>
  <c r="R45" i="4"/>
  <c r="U44" i="4"/>
  <c r="U43" i="4"/>
  <c r="U49" i="4" s="1"/>
  <c r="P42" i="4"/>
  <c r="P40" i="4"/>
  <c r="R40" i="4" s="1"/>
  <c r="O40" i="4"/>
  <c r="O49" i="4" s="1"/>
  <c r="M40" i="4"/>
  <c r="K40" i="4"/>
  <c r="P76" i="4" s="1"/>
  <c r="J40" i="4"/>
  <c r="I40" i="4"/>
  <c r="F40" i="4"/>
  <c r="K39" i="4"/>
  <c r="P75" i="4" s="1"/>
  <c r="L38" i="4"/>
  <c r="K38" i="4"/>
  <c r="P74" i="4" s="1"/>
  <c r="J38" i="4"/>
  <c r="J54" i="4" s="1"/>
  <c r="R37" i="4"/>
  <c r="L37" i="4"/>
  <c r="K37" i="4"/>
  <c r="K53" i="4" s="1"/>
  <c r="J37" i="4"/>
  <c r="I37" i="4"/>
  <c r="I49" i="4" s="1"/>
  <c r="F37" i="4"/>
  <c r="F49" i="4" s="1"/>
  <c r="U29" i="4"/>
  <c r="R29" i="4"/>
  <c r="P29" i="4"/>
  <c r="O29" i="4"/>
  <c r="F29" i="4"/>
  <c r="U24" i="4"/>
  <c r="R24" i="4"/>
  <c r="O24" i="4"/>
  <c r="L24" i="4"/>
  <c r="F24" i="4"/>
  <c r="U21" i="4"/>
  <c r="U33" i="4" s="1"/>
  <c r="R21" i="4"/>
  <c r="R33" i="4" s="1"/>
  <c r="O21" i="4"/>
  <c r="O33" i="4" s="1"/>
  <c r="L21" i="4"/>
  <c r="L33" i="4" s="1"/>
  <c r="I21" i="4"/>
  <c r="I33" i="4" s="1"/>
  <c r="F21" i="4"/>
  <c r="F33" i="4" s="1"/>
  <c r="F17" i="4"/>
  <c r="S13" i="4"/>
  <c r="U13" i="4" s="1"/>
  <c r="O13" i="4"/>
  <c r="L13" i="4"/>
  <c r="F13" i="4"/>
  <c r="L11" i="4"/>
  <c r="R8" i="4"/>
  <c r="O8" i="4"/>
  <c r="L8" i="4"/>
  <c r="I8" i="4"/>
  <c r="F8" i="4"/>
  <c r="U5" i="4"/>
  <c r="P5" i="4"/>
  <c r="R5" i="4" s="1"/>
  <c r="R17" i="4" s="1"/>
  <c r="O5" i="4"/>
  <c r="O17" i="4" s="1"/>
  <c r="L5" i="4"/>
  <c r="L17" i="4" s="1"/>
  <c r="I5" i="4"/>
  <c r="I17" i="4" s="1"/>
  <c r="F5" i="4"/>
  <c r="L56" i="6" l="1"/>
  <c r="N56" i="6" s="1"/>
  <c r="P67" i="6"/>
  <c r="Q67" i="6" s="1"/>
  <c r="L54" i="6"/>
  <c r="N54" i="6" s="1"/>
  <c r="R54" i="6"/>
  <c r="I85" i="4"/>
  <c r="U17" i="4"/>
  <c r="R49" i="4"/>
  <c r="N85" i="4"/>
  <c r="L53" i="4"/>
  <c r="N53" i="4" s="1"/>
  <c r="R53" i="4"/>
  <c r="L54" i="4"/>
  <c r="N54" i="4" s="1"/>
  <c r="K56" i="4"/>
  <c r="L56" i="4" s="1"/>
  <c r="N56" i="4" s="1"/>
  <c r="P73" i="4"/>
  <c r="L40" i="4"/>
  <c r="U17" i="1"/>
  <c r="I80" i="1" l="1"/>
  <c r="G80" i="1"/>
  <c r="F80" i="1"/>
  <c r="F89" i="1" s="1"/>
  <c r="D80" i="1"/>
  <c r="K79" i="1"/>
  <c r="I77" i="1"/>
  <c r="I89" i="1" s="1"/>
  <c r="I65" i="1"/>
  <c r="I64" i="1"/>
  <c r="K62" i="1"/>
  <c r="J62" i="1"/>
  <c r="J63" i="1" s="1"/>
  <c r="K61" i="1"/>
  <c r="J61" i="1"/>
  <c r="K60" i="1"/>
  <c r="K63" i="1" s="1"/>
  <c r="J60" i="1"/>
  <c r="K59" i="1"/>
  <c r="L59" i="1" s="1"/>
  <c r="N59" i="1" s="1"/>
  <c r="J59" i="1"/>
  <c r="K58" i="1"/>
  <c r="L58" i="1" s="1"/>
  <c r="N58" i="1" s="1"/>
  <c r="J58" i="1"/>
  <c r="I58" i="1"/>
  <c r="Q56" i="1"/>
  <c r="J56" i="1"/>
  <c r="I56" i="1"/>
  <c r="G56" i="1"/>
  <c r="Q55" i="1"/>
  <c r="K55" i="1"/>
  <c r="J55" i="1"/>
  <c r="U54" i="1"/>
  <c r="T54" i="1"/>
  <c r="U56" i="1" s="1"/>
  <c r="R47" i="1" s="1"/>
  <c r="Q54" i="1"/>
  <c r="K54" i="1"/>
  <c r="R54" i="1" s="1"/>
  <c r="Q53" i="1"/>
  <c r="J53" i="1"/>
  <c r="I53" i="1"/>
  <c r="G53" i="1"/>
  <c r="K48" i="1"/>
  <c r="K64" i="1" s="1"/>
  <c r="P46" i="1"/>
  <c r="R46" i="1" s="1"/>
  <c r="R45" i="1"/>
  <c r="P45" i="1"/>
  <c r="S44" i="1"/>
  <c r="U44" i="1" s="1"/>
  <c r="U43" i="1"/>
  <c r="S43" i="1"/>
  <c r="P42" i="1"/>
  <c r="P40" i="1"/>
  <c r="R40" i="1" s="1"/>
  <c r="O40" i="1"/>
  <c r="O49" i="1" s="1"/>
  <c r="M40" i="1"/>
  <c r="K40" i="1"/>
  <c r="K80" i="1" s="1"/>
  <c r="J40" i="1"/>
  <c r="I40" i="1"/>
  <c r="F40" i="1"/>
  <c r="K39" i="1"/>
  <c r="K38" i="1"/>
  <c r="K78" i="1" s="1"/>
  <c r="J38" i="1"/>
  <c r="J54" i="1" s="1"/>
  <c r="R37" i="1"/>
  <c r="K37" i="1"/>
  <c r="K77" i="1" s="1"/>
  <c r="J37" i="1"/>
  <c r="I37" i="1"/>
  <c r="I49" i="1" s="1"/>
  <c r="F37" i="1"/>
  <c r="F49" i="1" s="1"/>
  <c r="F33" i="1"/>
  <c r="U29" i="1"/>
  <c r="P29" i="1"/>
  <c r="R29" i="1" s="1"/>
  <c r="F29" i="1"/>
  <c r="U24" i="1"/>
  <c r="R24" i="1"/>
  <c r="R33" i="1" s="1"/>
  <c r="O24" i="1"/>
  <c r="L24" i="1"/>
  <c r="F24" i="1"/>
  <c r="U21" i="1"/>
  <c r="S21" i="1"/>
  <c r="R21" i="1"/>
  <c r="O21" i="1"/>
  <c r="O33" i="1" s="1"/>
  <c r="L21" i="1"/>
  <c r="L33" i="1" s="1"/>
  <c r="I21" i="1"/>
  <c r="I33" i="1" s="1"/>
  <c r="F21" i="1"/>
  <c r="U13" i="1"/>
  <c r="S13" i="1"/>
  <c r="O13" i="1"/>
  <c r="L13" i="1"/>
  <c r="F13" i="1"/>
  <c r="L11" i="1"/>
  <c r="R8" i="1"/>
  <c r="R17" i="1" s="1"/>
  <c r="O8" i="1"/>
  <c r="L8" i="1"/>
  <c r="I8" i="1"/>
  <c r="F8" i="1"/>
  <c r="F17" i="1" s="1"/>
  <c r="U5" i="1"/>
  <c r="R5" i="1"/>
  <c r="P5" i="1"/>
  <c r="O5" i="1"/>
  <c r="O17" i="1" s="1"/>
  <c r="L5" i="1"/>
  <c r="L17" i="1" s="1"/>
  <c r="I5" i="1"/>
  <c r="I17" i="1" s="1"/>
  <c r="F5" i="1"/>
  <c r="I80" i="3"/>
  <c r="G80" i="3"/>
  <c r="D80" i="3"/>
  <c r="F80" i="3" s="1"/>
  <c r="F89" i="3" s="1"/>
  <c r="K79" i="3"/>
  <c r="I77" i="3"/>
  <c r="I64" i="3"/>
  <c r="K62" i="3"/>
  <c r="J62" i="3"/>
  <c r="J63" i="3" s="1"/>
  <c r="K61" i="3"/>
  <c r="J61" i="3"/>
  <c r="K60" i="3"/>
  <c r="K63" i="3" s="1"/>
  <c r="J60" i="3"/>
  <c r="K59" i="3"/>
  <c r="J59" i="3"/>
  <c r="K58" i="3"/>
  <c r="J58" i="3"/>
  <c r="L58" i="3" s="1"/>
  <c r="N58" i="3" s="1"/>
  <c r="I58" i="3"/>
  <c r="Q56" i="3"/>
  <c r="J56" i="3"/>
  <c r="G56" i="3"/>
  <c r="I56" i="3" s="1"/>
  <c r="I65" i="3" s="1"/>
  <c r="Q55" i="3"/>
  <c r="J55" i="3"/>
  <c r="U54" i="3"/>
  <c r="T54" i="3"/>
  <c r="U56" i="3" s="1"/>
  <c r="R47" i="3" s="1"/>
  <c r="Q54" i="3"/>
  <c r="Q53" i="3"/>
  <c r="J53" i="3"/>
  <c r="I53" i="3"/>
  <c r="K48" i="3"/>
  <c r="K64" i="3" s="1"/>
  <c r="P46" i="3"/>
  <c r="R46" i="3" s="1"/>
  <c r="P45" i="3"/>
  <c r="R45" i="3" s="1"/>
  <c r="U44" i="3"/>
  <c r="U43" i="3"/>
  <c r="U49" i="3" s="1"/>
  <c r="P42" i="3"/>
  <c r="R40" i="3"/>
  <c r="P40" i="3"/>
  <c r="M40" i="3"/>
  <c r="O40" i="3" s="1"/>
  <c r="O49" i="3" s="1"/>
  <c r="K40" i="3"/>
  <c r="K80" i="3" s="1"/>
  <c r="J40" i="3"/>
  <c r="L40" i="3" s="1"/>
  <c r="I40" i="3"/>
  <c r="F40" i="3"/>
  <c r="K39" i="3"/>
  <c r="K55" i="3" s="1"/>
  <c r="K38" i="3"/>
  <c r="K78" i="3" s="1"/>
  <c r="J38" i="3"/>
  <c r="J54" i="3" s="1"/>
  <c r="R37" i="3"/>
  <c r="K37" i="3"/>
  <c r="K77" i="3" s="1"/>
  <c r="J37" i="3"/>
  <c r="I37" i="3"/>
  <c r="I49" i="3" s="1"/>
  <c r="F37" i="3"/>
  <c r="U29" i="3"/>
  <c r="R29" i="3"/>
  <c r="P29" i="3"/>
  <c r="F29" i="3"/>
  <c r="U24" i="3"/>
  <c r="R24" i="3"/>
  <c r="O24" i="3"/>
  <c r="O33" i="3" s="1"/>
  <c r="L24" i="3"/>
  <c r="F24" i="3"/>
  <c r="U21" i="3"/>
  <c r="R21" i="3"/>
  <c r="O21" i="3"/>
  <c r="L21" i="3"/>
  <c r="L33" i="3" s="1"/>
  <c r="I21" i="3"/>
  <c r="I33" i="3" s="1"/>
  <c r="F21" i="3"/>
  <c r="S13" i="3"/>
  <c r="U13" i="3" s="1"/>
  <c r="O13" i="3"/>
  <c r="L13" i="3"/>
  <c r="F13" i="3"/>
  <c r="L11" i="3"/>
  <c r="R8" i="3"/>
  <c r="R17" i="3" s="1"/>
  <c r="O8" i="3"/>
  <c r="L8" i="3"/>
  <c r="I8" i="3"/>
  <c r="F8" i="3"/>
  <c r="F17" i="3" s="1"/>
  <c r="U5" i="3"/>
  <c r="U17" i="3" s="1"/>
  <c r="R5" i="3"/>
  <c r="P5" i="3"/>
  <c r="O5" i="3"/>
  <c r="L5" i="3"/>
  <c r="I5" i="3"/>
  <c r="I17" i="3" s="1"/>
  <c r="F5" i="3"/>
  <c r="L63" i="3" l="1"/>
  <c r="N63" i="3" s="1"/>
  <c r="L59" i="3"/>
  <c r="N59" i="3" s="1"/>
  <c r="O17" i="3"/>
  <c r="U33" i="3"/>
  <c r="L17" i="3"/>
  <c r="F33" i="3"/>
  <c r="R33" i="3"/>
  <c r="F49" i="3"/>
  <c r="Q49" i="3"/>
  <c r="I89" i="3"/>
  <c r="R49" i="1"/>
  <c r="Q49" i="1"/>
  <c r="U33" i="1"/>
  <c r="U49" i="1"/>
  <c r="L63" i="1"/>
  <c r="N63" i="1" s="1"/>
  <c r="L40" i="1"/>
  <c r="L54" i="1"/>
  <c r="N54" i="1" s="1"/>
  <c r="K56" i="1"/>
  <c r="L56" i="1" s="1"/>
  <c r="N56" i="1" s="1"/>
  <c r="L37" i="1"/>
  <c r="L38" i="1"/>
  <c r="K53" i="1"/>
  <c r="R49" i="3"/>
  <c r="K54" i="3"/>
  <c r="L37" i="3"/>
  <c r="L38" i="3"/>
  <c r="K56" i="3"/>
  <c r="L56" i="3" s="1"/>
  <c r="N56" i="3" s="1"/>
  <c r="K53" i="3"/>
  <c r="L53" i="1" l="1"/>
  <c r="N53" i="1" s="1"/>
  <c r="R53" i="1"/>
  <c r="L54" i="3"/>
  <c r="N54" i="3" s="1"/>
  <c r="R54" i="3"/>
  <c r="L53" i="3"/>
  <c r="N53" i="3" s="1"/>
  <c r="R5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win2k3</author>
    <author>PhuThanh</author>
  </authors>
  <commentList>
    <comment ref="H29" authorId="0" shapeId="0" xr:uid="{75F10FD1-AAF1-42F4-959E-E3D519FA6CFE}">
      <text>
        <r>
          <rPr>
            <b/>
            <sz val="8"/>
            <color indexed="81"/>
            <rFont val="Tahoma"/>
            <family val="2"/>
          </rPr>
          <t>win2k3:</t>
        </r>
        <r>
          <rPr>
            <sz val="8"/>
            <color indexed="81"/>
            <rFont val="Tahoma"/>
            <family val="2"/>
          </rPr>
          <t xml:space="preserve">
13</t>
        </r>
      </text>
    </comment>
    <comment ref="L33" authorId="1" shapeId="0" xr:uid="{5CB65C6C-18CB-40DC-BDD4-901CA435A8FF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  <comment ref="I49" authorId="1" shapeId="0" xr:uid="{B8EBCEB2-83DB-4457-AC57-0B6486B80B59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  <comment ref="L49" authorId="0" shapeId="0" xr:uid="{FD124D1B-37BC-40C4-8822-B76A31D1833E}">
      <text>
        <r>
          <rPr>
            <b/>
            <sz val="8"/>
            <color indexed="81"/>
            <rFont val="Tahoma"/>
            <family val="2"/>
          </rPr>
          <t>win2k3:</t>
        </r>
        <r>
          <rPr>
            <sz val="8"/>
            <color indexed="81"/>
            <rFont val="Tahoma"/>
            <family val="2"/>
          </rPr>
          <t xml:space="preserve">
không tính KB</t>
        </r>
      </text>
    </comment>
    <comment ref="O49" authorId="0" shapeId="0" xr:uid="{BD8A94A3-870E-49D7-A10B-EB5CC651DA66}">
      <text>
        <r>
          <rPr>
            <b/>
            <sz val="8"/>
            <color indexed="81"/>
            <rFont val="Tahoma"/>
            <family val="2"/>
          </rPr>
          <t>win2k3:</t>
        </r>
        <r>
          <rPr>
            <sz val="8"/>
            <color indexed="81"/>
            <rFont val="Tahoma"/>
            <family val="2"/>
          </rPr>
          <t xml:space="preserve">
không tính KB</t>
        </r>
      </text>
    </comment>
    <comment ref="R49" authorId="1" shapeId="0" xr:uid="{420F07E8-D239-4D5D-B9B5-511D3855872D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KHÁM BỆNH
NGOẠI TRÚ
SIÊU ÂM
NHẬP ViỆN PK</t>
        </r>
      </text>
    </comment>
    <comment ref="I65" authorId="1" shapeId="0" xr:uid="{FFEEA4E8-8B75-483F-B19B-E3664A8CC29C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  <comment ref="F89" authorId="1" shapeId="0" xr:uid="{05B608BC-E968-416D-A4EB-BB4736843835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  <comment ref="I89" authorId="1" shapeId="0" xr:uid="{0445690C-EB0C-46AB-95B9-24DF8A973AB0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win2k3</author>
    <author>PhuThanh</author>
  </authors>
  <commentList>
    <comment ref="H29" authorId="0" shapeId="0" xr:uid="{4D8BCC9A-74EC-422F-B3AA-EEFFB2B60DDE}">
      <text>
        <r>
          <rPr>
            <b/>
            <sz val="8"/>
            <color indexed="81"/>
            <rFont val="Tahoma"/>
            <family val="2"/>
          </rPr>
          <t>win2k3:</t>
        </r>
        <r>
          <rPr>
            <sz val="8"/>
            <color indexed="81"/>
            <rFont val="Tahoma"/>
            <family val="2"/>
          </rPr>
          <t xml:space="preserve">
13</t>
        </r>
      </text>
    </comment>
    <comment ref="L33" authorId="1" shapeId="0" xr:uid="{A9EB15AE-208B-4D38-AA2C-201FCF31743F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  <comment ref="I49" authorId="1" shapeId="0" xr:uid="{043EE33D-881B-4B43-84A7-295DE49780D5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  <comment ref="L49" authorId="0" shapeId="0" xr:uid="{536F45C4-308A-43FF-8775-7FAC6F152F4A}">
      <text>
        <r>
          <rPr>
            <b/>
            <sz val="8"/>
            <color indexed="81"/>
            <rFont val="Tahoma"/>
            <family val="2"/>
          </rPr>
          <t>win2k3:</t>
        </r>
        <r>
          <rPr>
            <sz val="8"/>
            <color indexed="81"/>
            <rFont val="Tahoma"/>
            <family val="2"/>
          </rPr>
          <t xml:space="preserve">
không tính KB</t>
        </r>
      </text>
    </comment>
    <comment ref="O49" authorId="0" shapeId="0" xr:uid="{D9A5879C-639F-4797-8239-D1101618F94A}">
      <text>
        <r>
          <rPr>
            <b/>
            <sz val="8"/>
            <color indexed="81"/>
            <rFont val="Tahoma"/>
            <family val="2"/>
          </rPr>
          <t>win2k3:</t>
        </r>
        <r>
          <rPr>
            <sz val="8"/>
            <color indexed="81"/>
            <rFont val="Tahoma"/>
            <family val="2"/>
          </rPr>
          <t xml:space="preserve">
không tính KB</t>
        </r>
      </text>
    </comment>
    <comment ref="R49" authorId="1" shapeId="0" xr:uid="{12C1DB18-339A-46E3-B7C6-7A310BFA57F3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KHÁM BỆNH
NGOẠI TRÚ
SIÊU ÂM
NHẬP ViỆN PK</t>
        </r>
      </text>
    </comment>
    <comment ref="I65" authorId="1" shapeId="0" xr:uid="{C61DB0F8-5B78-4E47-BD4D-63F03EDE5DD8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  <comment ref="F89" authorId="1" shapeId="0" xr:uid="{0B38E412-D833-4B54-AD8E-F6C0A60B214D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  <comment ref="I89" authorId="1" shapeId="0" xr:uid="{F84DF5AB-8B4A-4C98-8D46-8BCFABFF90E9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win2k3</author>
    <author>PhuThanh</author>
  </authors>
  <commentList>
    <comment ref="H29" authorId="0" shapeId="0" xr:uid="{D294B623-328E-4CB0-96E8-CC902AF3E7FF}">
      <text>
        <r>
          <rPr>
            <b/>
            <sz val="8"/>
            <color indexed="81"/>
            <rFont val="Tahoma"/>
            <family val="2"/>
          </rPr>
          <t>win2k3:</t>
        </r>
        <r>
          <rPr>
            <sz val="8"/>
            <color indexed="81"/>
            <rFont val="Tahoma"/>
            <family val="2"/>
          </rPr>
          <t xml:space="preserve">
13</t>
        </r>
      </text>
    </comment>
    <comment ref="L33" authorId="1" shapeId="0" xr:uid="{8881BB1B-8D6C-4D5E-B223-B4BD972744D6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  <comment ref="I49" authorId="1" shapeId="0" xr:uid="{4B7B5EEC-7DD6-41F2-B8D0-745D68FDD4C5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  <comment ref="L49" authorId="0" shapeId="0" xr:uid="{FBA7805B-B942-48B2-A09D-A939CF8A02BB}">
      <text>
        <r>
          <rPr>
            <b/>
            <sz val="8"/>
            <color indexed="81"/>
            <rFont val="Tahoma"/>
            <family val="2"/>
          </rPr>
          <t>win2k3:</t>
        </r>
        <r>
          <rPr>
            <sz val="8"/>
            <color indexed="81"/>
            <rFont val="Tahoma"/>
            <family val="2"/>
          </rPr>
          <t xml:space="preserve">
không tính KB</t>
        </r>
      </text>
    </comment>
    <comment ref="O49" authorId="0" shapeId="0" xr:uid="{366C3145-5498-4945-A490-C356C6CC936C}">
      <text>
        <r>
          <rPr>
            <b/>
            <sz val="8"/>
            <color indexed="81"/>
            <rFont val="Tahoma"/>
            <family val="2"/>
          </rPr>
          <t>win2k3:</t>
        </r>
        <r>
          <rPr>
            <sz val="8"/>
            <color indexed="81"/>
            <rFont val="Tahoma"/>
            <family val="2"/>
          </rPr>
          <t xml:space="preserve">
không tính KB</t>
        </r>
      </text>
    </comment>
    <comment ref="R49" authorId="1" shapeId="0" xr:uid="{5558D77C-6F22-4F2A-88AC-19620F18E7B6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KHÁM BỆNH
NGOẠI TRÚ
SIÊU ÂM
NHẬP ViỆN PK</t>
        </r>
      </text>
    </comment>
    <comment ref="I65" authorId="1" shapeId="0" xr:uid="{A224B75C-A390-4DF2-884B-405164585532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  <comment ref="F85" authorId="1" shapeId="0" xr:uid="{14960F79-4730-4255-8106-05B043EA95FE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  <comment ref="I85" authorId="1" shapeId="0" xr:uid="{CA5492F1-F017-4096-8604-64123E4E94C6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  <comment ref="N85" authorId="1" shapeId="0" xr:uid="{B5CD3A6C-4349-45F2-A533-3ACAE95EA5A0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win2k3</author>
    <author>PhuThanh</author>
  </authors>
  <commentList>
    <comment ref="H29" authorId="0" shapeId="0" xr:uid="{75076027-D7C8-4ADC-9B32-C6FFB6B7311E}">
      <text>
        <r>
          <rPr>
            <b/>
            <sz val="8"/>
            <color indexed="81"/>
            <rFont val="Tahoma"/>
            <family val="2"/>
          </rPr>
          <t>win2k3:</t>
        </r>
        <r>
          <rPr>
            <sz val="8"/>
            <color indexed="81"/>
            <rFont val="Tahoma"/>
            <family val="2"/>
          </rPr>
          <t xml:space="preserve">
13</t>
        </r>
      </text>
    </comment>
    <comment ref="L33" authorId="1" shapeId="0" xr:uid="{1668A8D1-28B2-4405-94E7-07EF4A2577A7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  <comment ref="I49" authorId="1" shapeId="0" xr:uid="{B8651233-944C-44EE-9C20-2979A3C94AA4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  <comment ref="L49" authorId="0" shapeId="0" xr:uid="{D4131414-A63B-48B3-B659-87EAB32A5A05}">
      <text>
        <r>
          <rPr>
            <b/>
            <sz val="8"/>
            <color indexed="81"/>
            <rFont val="Tahoma"/>
            <family val="2"/>
          </rPr>
          <t>win2k3:</t>
        </r>
        <r>
          <rPr>
            <sz val="8"/>
            <color indexed="81"/>
            <rFont val="Tahoma"/>
            <family val="2"/>
          </rPr>
          <t xml:space="preserve">
không tính KB</t>
        </r>
      </text>
    </comment>
    <comment ref="O49" authorId="0" shapeId="0" xr:uid="{5E06A3C3-3C1A-4A36-9D80-C4CB0D1A4A01}">
      <text>
        <r>
          <rPr>
            <b/>
            <sz val="8"/>
            <color indexed="81"/>
            <rFont val="Tahoma"/>
            <family val="2"/>
          </rPr>
          <t>win2k3:</t>
        </r>
        <r>
          <rPr>
            <sz val="8"/>
            <color indexed="81"/>
            <rFont val="Tahoma"/>
            <family val="2"/>
          </rPr>
          <t xml:space="preserve">
không tính KB</t>
        </r>
      </text>
    </comment>
    <comment ref="R49" authorId="1" shapeId="0" xr:uid="{7D07ED4D-1878-49AF-BE93-6CCAB2CAE504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KHÁM BỆNH
NGOẠI TRÚ
SIÊU ÂM
NHẬP ViỆN PK</t>
        </r>
      </text>
    </comment>
    <comment ref="I65" authorId="1" shapeId="0" xr:uid="{395A51E2-9C16-4C14-93F3-8427C525A3F8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  <comment ref="F85" authorId="1" shapeId="0" xr:uid="{40A9E115-DA61-41C0-ADC0-0DBF0CAEB14F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  <comment ref="I85" authorId="1" shapeId="0" xr:uid="{0CAED227-1E60-46DC-ABE8-875FFCB77068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  <comment ref="N85" authorId="1" shapeId="0" xr:uid="{37AEBC41-A590-4DEB-873E-989A4FFCF980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win2k3</author>
    <author>PhuThanh</author>
  </authors>
  <commentList>
    <comment ref="H29" authorId="0" shapeId="0" xr:uid="{8A283308-0724-4AD0-AAB2-E3AD8760F211}">
      <text>
        <r>
          <rPr>
            <b/>
            <sz val="8"/>
            <color indexed="81"/>
            <rFont val="Tahoma"/>
            <family val="2"/>
          </rPr>
          <t>win2k3:</t>
        </r>
        <r>
          <rPr>
            <sz val="8"/>
            <color indexed="81"/>
            <rFont val="Tahoma"/>
            <family val="2"/>
          </rPr>
          <t xml:space="preserve">
13</t>
        </r>
      </text>
    </comment>
    <comment ref="L33" authorId="1" shapeId="0" xr:uid="{F33403A2-13A0-437E-9B91-C6DFDA347950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  <comment ref="I49" authorId="1" shapeId="0" xr:uid="{CDB004C4-A54E-42E6-9BF9-47E0BBC52B17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  <comment ref="L49" authorId="0" shapeId="0" xr:uid="{FB7AE10B-AEDB-44FF-B7D8-BFA6C00E8C47}">
      <text>
        <r>
          <rPr>
            <b/>
            <sz val="8"/>
            <color indexed="81"/>
            <rFont val="Tahoma"/>
            <family val="2"/>
          </rPr>
          <t>win2k3:</t>
        </r>
        <r>
          <rPr>
            <sz val="8"/>
            <color indexed="81"/>
            <rFont val="Tahoma"/>
            <family val="2"/>
          </rPr>
          <t xml:space="preserve">
không tính KB</t>
        </r>
      </text>
    </comment>
    <comment ref="O49" authorId="0" shapeId="0" xr:uid="{2E6D23D1-1895-470A-B387-81B527F2FFEB}">
      <text>
        <r>
          <rPr>
            <b/>
            <sz val="8"/>
            <color indexed="81"/>
            <rFont val="Tahoma"/>
            <family val="2"/>
          </rPr>
          <t>win2k3:</t>
        </r>
        <r>
          <rPr>
            <sz val="8"/>
            <color indexed="81"/>
            <rFont val="Tahoma"/>
            <family val="2"/>
          </rPr>
          <t xml:space="preserve">
không tính KB</t>
        </r>
      </text>
    </comment>
    <comment ref="R49" authorId="1" shapeId="0" xr:uid="{89DFAB41-103A-48D2-8A37-58069B1CAD5E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KHÁM BỆNH
NGOẠI TRÚ
SIÊU ÂM
NHẬP ViỆN PK</t>
        </r>
      </text>
    </comment>
    <comment ref="I65" authorId="1" shapeId="0" xr:uid="{5E326948-5CAF-41BC-AFA3-8D9D0558DBB0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  <comment ref="F85" authorId="1" shapeId="0" xr:uid="{0AF4F57C-9689-4756-B335-7FDB82D12CD2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  <comment ref="I85" authorId="1" shapeId="0" xr:uid="{C6E8FB36-14A0-41A6-91BB-D2262BC07B74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  <comment ref="N85" authorId="1" shapeId="0" xr:uid="{62A69870-B738-4DD8-A099-EB9EAAD62027}">
      <text>
        <r>
          <rPr>
            <b/>
            <sz val="9"/>
            <color indexed="81"/>
            <rFont val="Tahoma"/>
            <family val="2"/>
          </rPr>
          <t>PhuThanh:</t>
        </r>
        <r>
          <rPr>
            <sz val="9"/>
            <color indexed="81"/>
            <rFont val="Tahoma"/>
            <family val="2"/>
          </rPr>
          <t xml:space="preserve">
KHÔNG CÓ HÓA CHẤT XÉT NGHIỆM</t>
        </r>
      </text>
    </comment>
  </commentList>
</comments>
</file>

<file path=xl/sharedStrings.xml><?xml version="1.0" encoding="utf-8"?>
<sst xmlns="http://schemas.openxmlformats.org/spreadsheetml/2006/main" count="1299" uniqueCount="71">
  <si>
    <t>Báo cáo hàng tháng năm 2021</t>
  </si>
  <si>
    <t>Tháng</t>
  </si>
  <si>
    <t>năm</t>
  </si>
  <si>
    <t>Số ngày trong tháng</t>
  </si>
  <si>
    <t>Lâm</t>
  </si>
  <si>
    <t>Quảng</t>
  </si>
  <si>
    <t>Thành</t>
  </si>
  <si>
    <t>Nam</t>
  </si>
  <si>
    <t>Đức</t>
  </si>
  <si>
    <t>Ngãi</t>
  </si>
  <si>
    <t>TT</t>
  </si>
  <si>
    <t>Nội dung chỉ tiêu</t>
  </si>
  <si>
    <t>ĐVT</t>
  </si>
  <si>
    <t>KH</t>
  </si>
  <si>
    <t>TH</t>
  </si>
  <si>
    <t>%</t>
  </si>
  <si>
    <t>A.</t>
  </si>
  <si>
    <t>Khám chữa bệnh</t>
  </si>
  <si>
    <t>Khám bệnh</t>
  </si>
  <si>
    <t>Lần</t>
  </si>
  <si>
    <t>Ngoại trú</t>
  </si>
  <si>
    <t>Lượt</t>
  </si>
  <si>
    <t>Nội trú</t>
  </si>
  <si>
    <t>Ngày NT (CSGB)</t>
  </si>
  <si>
    <t>Ngày</t>
  </si>
  <si>
    <t>Ngày DTTB</t>
  </si>
  <si>
    <t xml:space="preserve">Phẫu thuật </t>
  </si>
  <si>
    <t>Cas</t>
  </si>
  <si>
    <t>Xét nghiệm</t>
  </si>
  <si>
    <t>T.bản</t>
  </si>
  <si>
    <t>X quang</t>
  </si>
  <si>
    <t>Siêu âm</t>
  </si>
  <si>
    <t>Nội soi</t>
  </si>
  <si>
    <t>B.</t>
  </si>
  <si>
    <t>Dự phòng</t>
  </si>
  <si>
    <t>Bảo</t>
  </si>
  <si>
    <t>Thắng</t>
  </si>
  <si>
    <t>Bắc</t>
  </si>
  <si>
    <t>Phú</t>
  </si>
  <si>
    <t>Tân</t>
  </si>
  <si>
    <t>An</t>
  </si>
  <si>
    <t>B' Lá</t>
  </si>
  <si>
    <t>Tân Lạc</t>
  </si>
  <si>
    <t>Nội chung</t>
  </si>
  <si>
    <t>Ngoại</t>
  </si>
  <si>
    <t>Cấp cứu</t>
  </si>
  <si>
    <t>CLS</t>
  </si>
  <si>
    <t>KSK</t>
  </si>
  <si>
    <t>YTDP</t>
  </si>
  <si>
    <t>SKSS</t>
  </si>
  <si>
    <t>TTYT</t>
  </si>
  <si>
    <t>TYT</t>
  </si>
  <si>
    <t>BV</t>
  </si>
  <si>
    <t>Tỷ lệ nhập viện</t>
  </si>
  <si>
    <t>truoc</t>
  </si>
  <si>
    <t>S.Sanh</t>
  </si>
  <si>
    <t>Phòng khám</t>
  </si>
  <si>
    <t>Số khám</t>
  </si>
  <si>
    <t>Nhập viện</t>
  </si>
  <si>
    <t>CĐHA</t>
  </si>
  <si>
    <t>Từ tháng 4 năm 2019 lấy số liệu xét nghiệm tất cả các đơn vị tuyến xã</t>
  </si>
  <si>
    <t>Nội</t>
  </si>
  <si>
    <t>Đông y</t>
  </si>
  <si>
    <t>Bệnh viện</t>
  </si>
  <si>
    <t xml:space="preserve">    </t>
  </si>
  <si>
    <t>Đông y chung</t>
  </si>
  <si>
    <t>Đông y 24h và đông y ban ngày</t>
  </si>
  <si>
    <t>Nội trú ban ngày</t>
  </si>
  <si>
    <t xml:space="preserve"> </t>
  </si>
  <si>
    <t>TC</t>
  </si>
  <si>
    <t>CSGB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</si>
</sst>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0.0"/>
    <numFmt numFmtId="166" formatCode="0.0%"/>
    <numFmt numFmtId="167" formatCode="_(* #,##0.00_);_(* \(#,##0.00\);_(* &quot;-&quot;??_);_(@_)"/>
    <numFmt numFmtId="168" formatCode="_(* #,##0_);_(* \(#,##0\);_(* &quot;-&quot;??_);_(@_)"/>
  </numFmts>
  <fonts count="24" x14ac:knownFonts="1">
    <font>
      <sz val="14"/>
      <color theme="1"/>
      <name val="Times New Roman"/>
      <family val="2"/>
      <charset val="163"/>
    </font>
    <font>
      <b/>
      <sz val="8"/>
      <name val="Arial"/>
      <family val="2"/>
    </font>
    <font>
      <sz val="8"/>
      <name val="Arial"/>
      <family val="2"/>
    </font>
    <font>
      <sz val="12"/>
      <color rgb="FFFF0000"/>
      <name val="Arial"/>
      <family val="2"/>
    </font>
    <font>
      <sz val="8"/>
      <color rgb="FFFF0000"/>
      <name val="Arial"/>
      <family val="2"/>
    </font>
    <font>
      <sz val="11"/>
      <color indexed="8"/>
      <name val="Calibri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11"/>
      <name val="Arial"/>
      <family val="2"/>
    </font>
    <font>
      <sz val="8"/>
      <color theme="0"/>
      <name val="Arial"/>
      <family val="2"/>
    </font>
    <font>
      <b/>
      <sz val="11"/>
      <color indexed="10"/>
      <name val="Arial"/>
      <family val="2"/>
    </font>
    <font>
      <sz val="8"/>
      <color rgb="FFC00000"/>
      <name val="Arial"/>
      <family val="2"/>
    </font>
    <font>
      <sz val="12"/>
      <name val="Arial"/>
      <family val="2"/>
    </font>
    <font>
      <sz val="12"/>
      <color rgb="FFC0000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"/>
      <family val="2"/>
      <scheme val="minor"/>
    </font>
    <font>
      <b/>
      <sz val="10"/>
      <name val="Arial"/>
      <family val="2"/>
    </font>
    <font>
      <b/>
      <sz val="8"/>
      <color rgb="FFFF0000"/>
      <name val="Arial"/>
      <family val="2"/>
    </font>
    <font>
      <sz val="14"/>
      <color theme="1"/>
      <name val="Times New Roman"/>
      <family val="2"/>
      <charset val="163"/>
    </font>
    <font>
      <b/>
      <sz val="12"/>
      <name val="Arial"/>
      <family val="2"/>
    </font>
    <font>
      <b/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18" fillId="0" borderId="0"/>
    <xf numFmtId="9" fontId="21" fillId="0" borderId="0" applyFont="0" applyFill="0" applyBorder="0" applyAlignment="0" applyProtection="0"/>
  </cellStyleXfs>
  <cellXfs count="24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right" vertical="center" wrapText="1"/>
    </xf>
    <xf numFmtId="9" fontId="2" fillId="2" borderId="8" xfId="1" applyFont="1" applyFill="1" applyBorder="1" applyAlignment="1">
      <alignment vertical="center"/>
    </xf>
    <xf numFmtId="3" fontId="2" fillId="0" borderId="7" xfId="0" applyNumberFormat="1" applyFont="1" applyBorder="1" applyAlignment="1">
      <alignment horizontal="right" vertical="center" wrapText="1"/>
    </xf>
    <xf numFmtId="9" fontId="2" fillId="3" borderId="8" xfId="1" applyFont="1" applyFill="1" applyBorder="1" applyAlignment="1">
      <alignment vertical="center"/>
    </xf>
    <xf numFmtId="164" fontId="4" fillId="0" borderId="7" xfId="0" applyNumberFormat="1" applyFont="1" applyBorder="1" applyAlignment="1">
      <alignment horizontal="righ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5" fontId="2" fillId="0" borderId="2" xfId="1" applyNumberFormat="1" applyFont="1" applyBorder="1" applyAlignment="1">
      <alignment vertical="center"/>
    </xf>
    <xf numFmtId="9" fontId="2" fillId="0" borderId="2" xfId="1" applyFont="1" applyBorder="1" applyAlignment="1">
      <alignment vertical="center"/>
    </xf>
    <xf numFmtId="3" fontId="2" fillId="3" borderId="7" xfId="0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vertical="center"/>
    </xf>
    <xf numFmtId="9" fontId="2" fillId="4" borderId="8" xfId="1" applyFont="1" applyFill="1" applyBorder="1" applyAlignment="1">
      <alignment vertical="center"/>
    </xf>
    <xf numFmtId="9" fontId="4" fillId="3" borderId="8" xfId="1" applyFont="1" applyFill="1" applyBorder="1" applyAlignment="1">
      <alignment vertical="center"/>
    </xf>
    <xf numFmtId="9" fontId="2" fillId="0" borderId="8" xfId="1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3" fontId="2" fillId="0" borderId="9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/>
    </xf>
    <xf numFmtId="9" fontId="2" fillId="0" borderId="11" xfId="1" applyFont="1" applyBorder="1" applyAlignment="1">
      <alignment vertical="center"/>
    </xf>
    <xf numFmtId="0" fontId="6" fillId="0" borderId="0" xfId="0" applyFont="1" applyAlignment="1">
      <alignment vertical="center"/>
    </xf>
    <xf numFmtId="9" fontId="6" fillId="0" borderId="0" xfId="0" applyNumberFormat="1" applyFont="1" applyAlignment="1">
      <alignment vertical="center"/>
    </xf>
    <xf numFmtId="9" fontId="2" fillId="0" borderId="0" xfId="0" applyNumberFormat="1" applyFont="1" applyAlignment="1">
      <alignment vertical="center"/>
    </xf>
    <xf numFmtId="0" fontId="4" fillId="0" borderId="2" xfId="0" applyFont="1" applyBorder="1" applyAlignment="1">
      <alignment vertical="center"/>
    </xf>
    <xf numFmtId="165" fontId="2" fillId="0" borderId="2" xfId="0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/>
    </xf>
    <xf numFmtId="9" fontId="6" fillId="0" borderId="0" xfId="1" applyFont="1" applyBorder="1" applyAlignment="1">
      <alignment vertical="center"/>
    </xf>
    <xf numFmtId="9" fontId="2" fillId="0" borderId="0" xfId="1" applyFont="1" applyBorder="1" applyAlignment="1">
      <alignment vertical="center"/>
    </xf>
    <xf numFmtId="0" fontId="1" fillId="5" borderId="7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vertical="center"/>
    </xf>
    <xf numFmtId="0" fontId="2" fillId="5" borderId="8" xfId="0" applyFont="1" applyFill="1" applyBorder="1" applyAlignment="1">
      <alignment vertical="center"/>
    </xf>
    <xf numFmtId="3" fontId="2" fillId="5" borderId="7" xfId="0" applyNumberFormat="1" applyFont="1" applyFill="1" applyBorder="1" applyAlignment="1">
      <alignment horizontal="right" vertical="center" wrapText="1"/>
    </xf>
    <xf numFmtId="9" fontId="8" fillId="6" borderId="8" xfId="1" applyFont="1" applyFill="1" applyBorder="1" applyAlignment="1">
      <alignment vertical="center"/>
    </xf>
    <xf numFmtId="9" fontId="2" fillId="5" borderId="8" xfId="1" applyFont="1" applyFill="1" applyBorder="1" applyAlignment="1">
      <alignment vertical="center"/>
    </xf>
    <xf numFmtId="164" fontId="2" fillId="5" borderId="7" xfId="0" applyNumberFormat="1" applyFont="1" applyFill="1" applyBorder="1" applyAlignment="1">
      <alignment horizontal="right" vertical="center" wrapText="1"/>
    </xf>
    <xf numFmtId="165" fontId="2" fillId="5" borderId="2" xfId="0" applyNumberFormat="1" applyFont="1" applyFill="1" applyBorder="1" applyAlignment="1">
      <alignment vertical="center"/>
    </xf>
    <xf numFmtId="9" fontId="2" fillId="0" borderId="8" xfId="1" applyNumberFormat="1" applyFont="1" applyBorder="1" applyAlignment="1">
      <alignment vertical="center"/>
    </xf>
    <xf numFmtId="9" fontId="9" fillId="7" borderId="8" xfId="1" applyFont="1" applyFill="1" applyBorder="1" applyAlignment="1">
      <alignment vertical="center"/>
    </xf>
    <xf numFmtId="0" fontId="2" fillId="5" borderId="7" xfId="0" applyFont="1" applyFill="1" applyBorder="1" applyAlignment="1">
      <alignment horizontal="left" vertical="center"/>
    </xf>
    <xf numFmtId="3" fontId="2" fillId="5" borderId="9" xfId="0" applyNumberFormat="1" applyFont="1" applyFill="1" applyBorder="1" applyAlignment="1">
      <alignment horizontal="right" vertical="center" wrapText="1"/>
    </xf>
    <xf numFmtId="0" fontId="2" fillId="5" borderId="10" xfId="0" applyFont="1" applyFill="1" applyBorder="1" applyAlignment="1">
      <alignment horizontal="center" vertical="center"/>
    </xf>
    <xf numFmtId="9" fontId="2" fillId="5" borderId="11" xfId="1" applyFont="1" applyFill="1" applyBorder="1" applyAlignment="1">
      <alignment vertical="center"/>
    </xf>
    <xf numFmtId="9" fontId="6" fillId="0" borderId="0" xfId="1" applyFont="1" applyAlignment="1">
      <alignment vertical="center"/>
    </xf>
    <xf numFmtId="9" fontId="2" fillId="0" borderId="0" xfId="1" applyFont="1" applyAlignment="1">
      <alignment vertical="center"/>
    </xf>
    <xf numFmtId="9" fontId="2" fillId="7" borderId="0" xfId="1" applyFont="1" applyFill="1" applyAlignment="1">
      <alignment vertical="center"/>
    </xf>
    <xf numFmtId="9" fontId="10" fillId="8" borderId="0" xfId="1" applyFont="1" applyFill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9" fontId="2" fillId="0" borderId="8" xfId="0" applyNumberFormat="1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3" fontId="1" fillId="0" borderId="2" xfId="0" applyNumberFormat="1" applyFont="1" applyBorder="1" applyAlignment="1">
      <alignment vertical="center" wrapText="1"/>
    </xf>
    <xf numFmtId="10" fontId="1" fillId="9" borderId="2" xfId="0" applyNumberFormat="1" applyFont="1" applyFill="1" applyBorder="1" applyAlignment="1">
      <alignment vertical="center"/>
    </xf>
    <xf numFmtId="9" fontId="1" fillId="9" borderId="2" xfId="0" applyNumberFormat="1" applyFont="1" applyFill="1" applyBorder="1" applyAlignment="1">
      <alignment vertical="center"/>
    </xf>
    <xf numFmtId="9" fontId="2" fillId="3" borderId="3" xfId="1" applyFont="1" applyFill="1" applyBorder="1" applyAlignment="1">
      <alignment vertical="center"/>
    </xf>
    <xf numFmtId="3" fontId="2" fillId="0" borderId="2" xfId="0" applyNumberFormat="1" applyFont="1" applyBorder="1" applyAlignment="1">
      <alignment horizontal="right" vertical="center" wrapText="1"/>
    </xf>
    <xf numFmtId="0" fontId="2" fillId="9" borderId="2" xfId="0" applyFont="1" applyFill="1" applyBorder="1" applyAlignment="1">
      <alignment vertical="center"/>
    </xf>
    <xf numFmtId="166" fontId="1" fillId="9" borderId="2" xfId="0" applyNumberFormat="1" applyFont="1" applyFill="1" applyBorder="1" applyAlignment="1">
      <alignment vertical="center"/>
    </xf>
    <xf numFmtId="9" fontId="2" fillId="9" borderId="2" xfId="0" applyNumberFormat="1" applyFont="1" applyFill="1" applyBorder="1" applyAlignment="1">
      <alignment vertical="center"/>
    </xf>
    <xf numFmtId="9" fontId="2" fillId="0" borderId="3" xfId="1" applyFont="1" applyBorder="1" applyAlignment="1">
      <alignment vertical="center"/>
    </xf>
    <xf numFmtId="164" fontId="2" fillId="0" borderId="2" xfId="0" applyNumberFormat="1" applyFont="1" applyBorder="1" applyAlignment="1">
      <alignment horizontal="right" vertical="center" wrapText="1"/>
    </xf>
    <xf numFmtId="0" fontId="2" fillId="0" borderId="2" xfId="1" applyNumberFormat="1" applyFont="1" applyBorder="1" applyAlignment="1">
      <alignment vertical="center"/>
    </xf>
    <xf numFmtId="0" fontId="2" fillId="0" borderId="15" xfId="0" applyFont="1" applyBorder="1" applyAlignment="1">
      <alignment horizontal="left" vertical="center"/>
    </xf>
    <xf numFmtId="168" fontId="2" fillId="0" borderId="7" xfId="2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9" fontId="2" fillId="0" borderId="10" xfId="1" applyFont="1" applyBorder="1" applyAlignment="1">
      <alignment vertical="center"/>
    </xf>
    <xf numFmtId="9" fontId="2" fillId="0" borderId="16" xfId="1" applyFont="1" applyBorder="1" applyAlignment="1">
      <alignment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9" fontId="9" fillId="3" borderId="8" xfId="1" applyFont="1" applyFill="1" applyBorder="1" applyAlignment="1">
      <alignment vertical="center"/>
    </xf>
    <xf numFmtId="165" fontId="4" fillId="0" borderId="2" xfId="0" applyNumberFormat="1" applyFont="1" applyBorder="1" applyAlignment="1">
      <alignment vertical="center"/>
    </xf>
    <xf numFmtId="9" fontId="4" fillId="0" borderId="8" xfId="1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center" vertical="center"/>
    </xf>
    <xf numFmtId="9" fontId="4" fillId="0" borderId="11" xfId="1" applyFont="1" applyBorder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horizontal="center" vertical="center"/>
    </xf>
    <xf numFmtId="0" fontId="3" fillId="0" borderId="0" xfId="3" applyFont="1" applyAlignment="1">
      <alignment vertical="center"/>
    </xf>
    <xf numFmtId="0" fontId="2" fillId="0" borderId="2" xfId="3" applyFont="1" applyBorder="1" applyAlignment="1">
      <alignment vertical="center"/>
    </xf>
    <xf numFmtId="0" fontId="2" fillId="0" borderId="3" xfId="3" applyFont="1" applyBorder="1" applyAlignment="1">
      <alignment vertical="center"/>
    </xf>
    <xf numFmtId="0" fontId="1" fillId="0" borderId="2" xfId="3" applyFont="1" applyBorder="1" applyAlignment="1">
      <alignment horizontal="center" vertical="center" wrapText="1"/>
    </xf>
    <xf numFmtId="0" fontId="1" fillId="0" borderId="3" xfId="3" applyFont="1" applyBorder="1" applyAlignment="1">
      <alignment horizontal="center" vertical="center" wrapText="1"/>
    </xf>
    <xf numFmtId="0" fontId="1" fillId="0" borderId="7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/>
    </xf>
    <xf numFmtId="0" fontId="2" fillId="0" borderId="8" xfId="3" applyFont="1" applyBorder="1" applyAlignment="1">
      <alignment horizontal="center" vertical="center"/>
    </xf>
    <xf numFmtId="0" fontId="1" fillId="0" borderId="2" xfId="3" applyFont="1" applyBorder="1" applyAlignment="1">
      <alignment horizontal="left" vertical="center" wrapText="1"/>
    </xf>
    <xf numFmtId="0" fontId="2" fillId="0" borderId="8" xfId="3" applyFont="1" applyBorder="1" applyAlignment="1">
      <alignment vertical="center"/>
    </xf>
    <xf numFmtId="0" fontId="2" fillId="0" borderId="2" xfId="3" applyFont="1" applyBorder="1" applyAlignment="1">
      <alignment horizontal="center" vertical="center" wrapText="1"/>
    </xf>
    <xf numFmtId="0" fontId="2" fillId="0" borderId="2" xfId="3" applyFont="1" applyBorder="1" applyAlignment="1">
      <alignment vertical="center" wrapText="1"/>
    </xf>
    <xf numFmtId="0" fontId="2" fillId="0" borderId="3" xfId="3" applyFont="1" applyBorder="1" applyAlignment="1">
      <alignment horizontal="center" vertical="center" wrapText="1"/>
    </xf>
    <xf numFmtId="3" fontId="4" fillId="0" borderId="7" xfId="3" applyNumberFormat="1" applyFont="1" applyBorder="1" applyAlignment="1">
      <alignment horizontal="right" vertical="center" wrapText="1"/>
    </xf>
    <xf numFmtId="3" fontId="2" fillId="0" borderId="7" xfId="3" applyNumberFormat="1" applyFont="1" applyBorder="1" applyAlignment="1">
      <alignment horizontal="right" vertical="center" wrapText="1"/>
    </xf>
    <xf numFmtId="3" fontId="2" fillId="3" borderId="7" xfId="3" applyNumberFormat="1" applyFont="1" applyFill="1" applyBorder="1" applyAlignment="1">
      <alignment horizontal="right" vertical="center" wrapText="1"/>
    </xf>
    <xf numFmtId="164" fontId="4" fillId="0" borderId="7" xfId="3" applyNumberFormat="1" applyFont="1" applyBorder="1" applyAlignment="1">
      <alignment horizontal="right" vertical="center" wrapText="1"/>
    </xf>
    <xf numFmtId="164" fontId="2" fillId="0" borderId="7" xfId="3" applyNumberFormat="1" applyFont="1" applyBorder="1" applyAlignment="1">
      <alignment horizontal="right" vertical="center" wrapText="1"/>
    </xf>
    <xf numFmtId="164" fontId="2" fillId="3" borderId="7" xfId="3" applyNumberFormat="1" applyFont="1" applyFill="1" applyBorder="1" applyAlignment="1">
      <alignment horizontal="right" vertical="center" wrapText="1"/>
    </xf>
    <xf numFmtId="0" fontId="2" fillId="3" borderId="2" xfId="3" applyFont="1" applyFill="1" applyBorder="1" applyAlignment="1">
      <alignment vertical="center"/>
    </xf>
    <xf numFmtId="3" fontId="4" fillId="3" borderId="7" xfId="3" applyNumberFormat="1" applyFont="1" applyFill="1" applyBorder="1" applyAlignment="1">
      <alignment horizontal="right" vertical="center" wrapText="1"/>
    </xf>
    <xf numFmtId="0" fontId="1" fillId="0" borderId="2" xfId="3" applyFont="1" applyBorder="1" applyAlignment="1">
      <alignment horizontal="left" vertical="center"/>
    </xf>
    <xf numFmtId="0" fontId="2" fillId="0" borderId="3" xfId="3" applyFont="1" applyBorder="1" applyAlignment="1">
      <alignment horizontal="left" vertical="center"/>
    </xf>
    <xf numFmtId="0" fontId="2" fillId="0" borderId="7" xfId="3" applyFont="1" applyBorder="1" applyAlignment="1">
      <alignment horizontal="left" vertical="center"/>
    </xf>
    <xf numFmtId="0" fontId="2" fillId="3" borderId="7" xfId="3" applyFont="1" applyFill="1" applyBorder="1" applyAlignment="1">
      <alignment horizontal="left" vertical="center"/>
    </xf>
    <xf numFmtId="3" fontId="2" fillId="0" borderId="9" xfId="3" applyNumberFormat="1" applyFont="1" applyBorder="1" applyAlignment="1">
      <alignment horizontal="right" vertical="center" wrapText="1"/>
    </xf>
    <xf numFmtId="0" fontId="2" fillId="0" borderId="10" xfId="3" applyFont="1" applyBorder="1" applyAlignment="1">
      <alignment horizontal="center" vertical="center"/>
    </xf>
    <xf numFmtId="3" fontId="2" fillId="3" borderId="9" xfId="3" applyNumberFormat="1" applyFont="1" applyFill="1" applyBorder="1" applyAlignment="1">
      <alignment horizontal="right" vertical="center" wrapText="1"/>
    </xf>
    <xf numFmtId="0" fontId="6" fillId="0" borderId="0" xfId="3" applyFont="1" applyAlignment="1">
      <alignment vertical="center"/>
    </xf>
    <xf numFmtId="9" fontId="6" fillId="0" borderId="0" xfId="3" applyNumberFormat="1" applyFont="1" applyAlignment="1">
      <alignment vertical="center"/>
    </xf>
    <xf numFmtId="9" fontId="2" fillId="0" borderId="0" xfId="3" applyNumberFormat="1" applyFont="1" applyAlignment="1">
      <alignment vertical="center"/>
    </xf>
    <xf numFmtId="0" fontId="4" fillId="0" borderId="2" xfId="3" applyFont="1" applyBorder="1" applyAlignment="1">
      <alignment vertical="center"/>
    </xf>
    <xf numFmtId="165" fontId="2" fillId="0" borderId="2" xfId="3" applyNumberFormat="1" applyFont="1" applyBorder="1" applyAlignment="1">
      <alignment vertical="center"/>
    </xf>
    <xf numFmtId="0" fontId="7" fillId="0" borderId="0" xfId="3" applyFont="1" applyBorder="1" applyAlignment="1">
      <alignment horizontal="left" vertical="center"/>
    </xf>
    <xf numFmtId="0" fontId="6" fillId="0" borderId="0" xfId="3" applyFont="1" applyBorder="1" applyAlignment="1">
      <alignment vertical="center" wrapText="1"/>
    </xf>
    <xf numFmtId="0" fontId="6" fillId="0" borderId="0" xfId="3" applyFont="1" applyBorder="1" applyAlignment="1">
      <alignment horizontal="center" vertical="center" wrapText="1"/>
    </xf>
    <xf numFmtId="3" fontId="6" fillId="0" borderId="0" xfId="3" applyNumberFormat="1" applyFont="1" applyBorder="1" applyAlignment="1">
      <alignment horizontal="right" vertical="center" wrapText="1"/>
    </xf>
    <xf numFmtId="0" fontId="6" fillId="0" borderId="0" xfId="3" applyFont="1" applyBorder="1" applyAlignment="1">
      <alignment horizontal="center" vertical="center"/>
    </xf>
    <xf numFmtId="0" fontId="1" fillId="5" borderId="7" xfId="3" applyFont="1" applyFill="1" applyBorder="1" applyAlignment="1">
      <alignment horizontal="center" vertical="center" wrapText="1"/>
    </xf>
    <xf numFmtId="0" fontId="2" fillId="5" borderId="2" xfId="3" applyFont="1" applyFill="1" applyBorder="1" applyAlignment="1">
      <alignment horizontal="center" vertical="center"/>
    </xf>
    <xf numFmtId="0" fontId="2" fillId="5" borderId="8" xfId="3" applyFont="1" applyFill="1" applyBorder="1" applyAlignment="1">
      <alignment horizontal="center" vertical="center"/>
    </xf>
    <xf numFmtId="0" fontId="2" fillId="5" borderId="2" xfId="3" applyFont="1" applyFill="1" applyBorder="1" applyAlignment="1">
      <alignment vertical="center"/>
    </xf>
    <xf numFmtId="0" fontId="2" fillId="5" borderId="8" xfId="3" applyFont="1" applyFill="1" applyBorder="1" applyAlignment="1">
      <alignment vertical="center"/>
    </xf>
    <xf numFmtId="3" fontId="2" fillId="5" borderId="7" xfId="3" applyNumberFormat="1" applyFont="1" applyFill="1" applyBorder="1" applyAlignment="1">
      <alignment horizontal="right" vertical="center" wrapText="1"/>
    </xf>
    <xf numFmtId="164" fontId="2" fillId="5" borderId="7" xfId="3" applyNumberFormat="1" applyFont="1" applyFill="1" applyBorder="1" applyAlignment="1">
      <alignment horizontal="right" vertical="center" wrapText="1"/>
    </xf>
    <xf numFmtId="165" fontId="2" fillId="5" borderId="2" xfId="3" applyNumberFormat="1" applyFont="1" applyFill="1" applyBorder="1" applyAlignment="1">
      <alignment vertical="center"/>
    </xf>
    <xf numFmtId="0" fontId="2" fillId="5" borderId="7" xfId="3" applyFont="1" applyFill="1" applyBorder="1" applyAlignment="1">
      <alignment horizontal="left" vertical="center"/>
    </xf>
    <xf numFmtId="3" fontId="2" fillId="5" borderId="9" xfId="3" applyNumberFormat="1" applyFont="1" applyFill="1" applyBorder="1" applyAlignment="1">
      <alignment horizontal="right" vertical="center" wrapText="1"/>
    </xf>
    <xf numFmtId="0" fontId="2" fillId="5" borderId="10" xfId="3" applyFont="1" applyFill="1" applyBorder="1" applyAlignment="1">
      <alignment horizontal="center" vertical="center"/>
    </xf>
    <xf numFmtId="0" fontId="2" fillId="0" borderId="12" xfId="3" applyFont="1" applyBorder="1" applyAlignment="1">
      <alignment vertical="center"/>
    </xf>
    <xf numFmtId="0" fontId="2" fillId="0" borderId="13" xfId="3" applyFont="1" applyBorder="1" applyAlignment="1">
      <alignment vertical="center"/>
    </xf>
    <xf numFmtId="0" fontId="2" fillId="0" borderId="14" xfId="3" applyFont="1" applyBorder="1" applyAlignment="1">
      <alignment vertical="center"/>
    </xf>
    <xf numFmtId="0" fontId="2" fillId="0" borderId="3" xfId="3" applyFont="1" applyBorder="1" applyAlignment="1">
      <alignment horizontal="center" vertical="center"/>
    </xf>
    <xf numFmtId="1" fontId="1" fillId="0" borderId="2" xfId="3" applyNumberFormat="1" applyFont="1" applyBorder="1" applyAlignment="1">
      <alignment vertical="center"/>
    </xf>
    <xf numFmtId="0" fontId="1" fillId="0" borderId="2" xfId="3" applyFont="1" applyBorder="1" applyAlignment="1">
      <alignment vertical="center" wrapText="1"/>
    </xf>
    <xf numFmtId="0" fontId="11" fillId="0" borderId="2" xfId="3" applyFont="1" applyBorder="1" applyAlignment="1">
      <alignment vertical="center"/>
    </xf>
    <xf numFmtId="3" fontId="2" fillId="0" borderId="2" xfId="3" applyNumberFormat="1" applyFont="1" applyBorder="1" applyAlignment="1">
      <alignment vertical="center"/>
    </xf>
    <xf numFmtId="9" fontId="2" fillId="0" borderId="8" xfId="3" applyNumberFormat="1" applyFont="1" applyBorder="1" applyAlignment="1">
      <alignment vertical="center"/>
    </xf>
    <xf numFmtId="0" fontId="1" fillId="2" borderId="2" xfId="3" applyFont="1" applyFill="1" applyBorder="1" applyAlignment="1">
      <alignment vertical="center"/>
    </xf>
    <xf numFmtId="3" fontId="1" fillId="0" borderId="2" xfId="3" applyNumberFormat="1" applyFont="1" applyBorder="1" applyAlignment="1">
      <alignment vertical="center" wrapText="1"/>
    </xf>
    <xf numFmtId="10" fontId="1" fillId="9" borderId="2" xfId="3" applyNumberFormat="1" applyFont="1" applyFill="1" applyBorder="1" applyAlignment="1">
      <alignment vertical="center"/>
    </xf>
    <xf numFmtId="9" fontId="1" fillId="9" borderId="2" xfId="3" applyNumberFormat="1" applyFont="1" applyFill="1" applyBorder="1" applyAlignment="1">
      <alignment vertical="center"/>
    </xf>
    <xf numFmtId="3" fontId="2" fillId="0" borderId="2" xfId="3" applyNumberFormat="1" applyFont="1" applyBorder="1" applyAlignment="1">
      <alignment horizontal="right" vertical="center" wrapText="1"/>
    </xf>
    <xf numFmtId="0" fontId="2" fillId="9" borderId="2" xfId="3" applyFont="1" applyFill="1" applyBorder="1" applyAlignment="1">
      <alignment vertical="center"/>
    </xf>
    <xf numFmtId="166" fontId="1" fillId="9" borderId="2" xfId="3" applyNumberFormat="1" applyFont="1" applyFill="1" applyBorder="1" applyAlignment="1">
      <alignment vertical="center"/>
    </xf>
    <xf numFmtId="9" fontId="2" fillId="9" borderId="2" xfId="3" applyNumberFormat="1" applyFont="1" applyFill="1" applyBorder="1" applyAlignment="1">
      <alignment vertical="center"/>
    </xf>
    <xf numFmtId="164" fontId="2" fillId="0" borderId="2" xfId="3" applyNumberFormat="1" applyFont="1" applyBorder="1" applyAlignment="1">
      <alignment horizontal="right" vertical="center" wrapText="1"/>
    </xf>
    <xf numFmtId="0" fontId="2" fillId="0" borderId="15" xfId="3" applyFont="1" applyBorder="1" applyAlignment="1">
      <alignment horizontal="left" vertical="center"/>
    </xf>
    <xf numFmtId="0" fontId="2" fillId="0" borderId="2" xfId="3" applyFont="1" applyBorder="1" applyAlignment="1">
      <alignment horizontal="left" vertical="center"/>
    </xf>
    <xf numFmtId="0" fontId="2" fillId="0" borderId="11" xfId="3" applyFont="1" applyBorder="1" applyAlignment="1">
      <alignment vertical="center"/>
    </xf>
    <xf numFmtId="0" fontId="2" fillId="0" borderId="10" xfId="3" applyFont="1" applyBorder="1" applyAlignment="1">
      <alignment vertical="center"/>
    </xf>
    <xf numFmtId="0" fontId="12" fillId="0" borderId="0" xfId="3" applyFont="1" applyAlignment="1">
      <alignment vertical="center"/>
    </xf>
    <xf numFmtId="0" fontId="1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0" fontId="1" fillId="0" borderId="2" xfId="3" applyFont="1" applyBorder="1" applyAlignment="1">
      <alignment horizontal="center" vertical="center"/>
    </xf>
    <xf numFmtId="0" fontId="1" fillId="0" borderId="2" xfId="3" applyFont="1" applyBorder="1" applyAlignment="1">
      <alignment vertical="center"/>
    </xf>
    <xf numFmtId="0" fontId="19" fillId="0" borderId="2" xfId="3" applyFont="1" applyBorder="1" applyAlignment="1">
      <alignment vertical="center" wrapText="1"/>
    </xf>
    <xf numFmtId="3" fontId="1" fillId="0" borderId="2" xfId="3" applyNumberFormat="1" applyFont="1" applyBorder="1" applyAlignment="1">
      <alignment vertical="center"/>
    </xf>
    <xf numFmtId="3" fontId="19" fillId="0" borderId="2" xfId="3" applyNumberFormat="1" applyFont="1" applyBorder="1" applyAlignment="1">
      <alignment vertical="center"/>
    </xf>
    <xf numFmtId="165" fontId="4" fillId="0" borderId="2" xfId="3" applyNumberFormat="1" applyFont="1" applyBorder="1" applyAlignment="1">
      <alignment vertical="center"/>
    </xf>
    <xf numFmtId="0" fontId="20" fillId="0" borderId="2" xfId="3" applyFont="1" applyBorder="1" applyAlignment="1">
      <alignment vertical="center"/>
    </xf>
    <xf numFmtId="3" fontId="20" fillId="0" borderId="2" xfId="3" applyNumberFormat="1" applyFont="1" applyBorder="1" applyAlignment="1">
      <alignment vertical="center"/>
    </xf>
    <xf numFmtId="0" fontId="4" fillId="0" borderId="7" xfId="3" applyFont="1" applyBorder="1" applyAlignment="1">
      <alignment horizontal="left" vertical="center"/>
    </xf>
    <xf numFmtId="0" fontId="4" fillId="0" borderId="2" xfId="3" applyFont="1" applyBorder="1" applyAlignment="1">
      <alignment horizontal="center" vertical="center"/>
    </xf>
    <xf numFmtId="3" fontId="4" fillId="0" borderId="9" xfId="3" applyNumberFormat="1" applyFont="1" applyBorder="1" applyAlignment="1">
      <alignment horizontal="right" vertical="center" wrapText="1"/>
    </xf>
    <xf numFmtId="0" fontId="4" fillId="0" borderId="10" xfId="3" applyFont="1" applyBorder="1" applyAlignment="1">
      <alignment horizontal="center" vertical="center"/>
    </xf>
    <xf numFmtId="9" fontId="4" fillId="0" borderId="16" xfId="1" applyFont="1" applyBorder="1" applyAlignment="1">
      <alignment vertical="center"/>
    </xf>
    <xf numFmtId="0" fontId="2" fillId="0" borderId="3" xfId="3" applyFont="1" applyBorder="1" applyAlignment="1">
      <alignment horizontal="center" vertical="center"/>
    </xf>
    <xf numFmtId="9" fontId="2" fillId="0" borderId="2" xfId="4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9" fontId="20" fillId="0" borderId="19" xfId="1" applyFont="1" applyBorder="1" applyAlignment="1">
      <alignment horizontal="center" vertical="center"/>
    </xf>
    <xf numFmtId="9" fontId="20" fillId="0" borderId="12" xfId="1" applyFont="1" applyBorder="1" applyAlignment="1">
      <alignment horizontal="center" vertical="center"/>
    </xf>
    <xf numFmtId="9" fontId="20" fillId="0" borderId="3" xfId="1" applyFont="1" applyBorder="1" applyAlignment="1">
      <alignment horizontal="center" vertical="center"/>
    </xf>
    <xf numFmtId="9" fontId="1" fillId="3" borderId="19" xfId="1" applyFont="1" applyFill="1" applyBorder="1" applyAlignment="1">
      <alignment horizontal="center" vertical="center"/>
    </xf>
    <xf numFmtId="9" fontId="1" fillId="3" borderId="12" xfId="1" applyFont="1" applyFill="1" applyBorder="1" applyAlignment="1">
      <alignment horizontal="center" vertical="center"/>
    </xf>
    <xf numFmtId="0" fontId="1" fillId="0" borderId="3" xfId="3" applyFont="1" applyBorder="1" applyAlignment="1">
      <alignment horizontal="center" vertical="center"/>
    </xf>
    <xf numFmtId="0" fontId="1" fillId="0" borderId="18" xfId="3" applyFont="1" applyBorder="1" applyAlignment="1">
      <alignment horizontal="center" vertical="center"/>
    </xf>
    <xf numFmtId="0" fontId="1" fillId="0" borderId="12" xfId="3" applyFont="1" applyBorder="1" applyAlignment="1">
      <alignment horizontal="center" vertical="center"/>
    </xf>
    <xf numFmtId="0" fontId="1" fillId="0" borderId="19" xfId="3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  <xf numFmtId="0" fontId="2" fillId="0" borderId="5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1" fillId="0" borderId="4" xfId="3" applyFont="1" applyBorder="1" applyAlignment="1">
      <alignment horizontal="center" vertical="center"/>
    </xf>
    <xf numFmtId="0" fontId="1" fillId="0" borderId="5" xfId="3" applyFont="1" applyBorder="1" applyAlignment="1">
      <alignment horizontal="center" vertical="center"/>
    </xf>
    <xf numFmtId="0" fontId="1" fillId="0" borderId="17" xfId="3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2" fillId="0" borderId="18" xfId="3" applyFont="1" applyBorder="1" applyAlignment="1">
      <alignment horizontal="center" vertical="center"/>
    </xf>
    <xf numFmtId="0" fontId="2" fillId="0" borderId="12" xfId="3" applyFont="1" applyBorder="1" applyAlignment="1">
      <alignment horizontal="center" vertical="center"/>
    </xf>
    <xf numFmtId="0" fontId="2" fillId="5" borderId="4" xfId="3" applyFont="1" applyFill="1" applyBorder="1" applyAlignment="1">
      <alignment horizontal="center" vertical="center"/>
    </xf>
    <xf numFmtId="0" fontId="2" fillId="5" borderId="5" xfId="3" applyFont="1" applyFill="1" applyBorder="1" applyAlignment="1">
      <alignment horizontal="center" vertical="center"/>
    </xf>
    <xf numFmtId="0" fontId="2" fillId="5" borderId="6" xfId="3" applyFont="1" applyFill="1" applyBorder="1" applyAlignment="1">
      <alignment horizontal="center" vertical="center"/>
    </xf>
    <xf numFmtId="0" fontId="1" fillId="0" borderId="0" xfId="3" applyFont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3" fontId="12" fillId="0" borderId="0" xfId="3" applyNumberFormat="1" applyFont="1" applyAlignment="1">
      <alignment vertical="center"/>
    </xf>
    <xf numFmtId="9" fontId="22" fillId="0" borderId="2" xfId="1" applyFont="1" applyBorder="1" applyAlignment="1">
      <alignment vertical="center"/>
    </xf>
    <xf numFmtId="3" fontId="22" fillId="0" borderId="0" xfId="3" applyNumberFormat="1" applyFont="1" applyAlignment="1">
      <alignment vertical="center"/>
    </xf>
    <xf numFmtId="0" fontId="22" fillId="0" borderId="0" xfId="3" applyFont="1" applyAlignment="1">
      <alignment vertical="center"/>
    </xf>
    <xf numFmtId="0" fontId="23" fillId="0" borderId="0" xfId="3" applyFont="1" applyAlignment="1">
      <alignment vertical="center"/>
    </xf>
    <xf numFmtId="0" fontId="23" fillId="0" borderId="0" xfId="3" applyFont="1" applyAlignment="1">
      <alignment horizontal="center" vertical="center"/>
    </xf>
    <xf numFmtId="3" fontId="2" fillId="0" borderId="0" xfId="3" applyNumberFormat="1" applyFont="1" applyAlignment="1">
      <alignment vertical="center"/>
    </xf>
    <xf numFmtId="9" fontId="2" fillId="0" borderId="0" xfId="1" applyFont="1" applyAlignment="1">
      <alignment horizontal="center" vertical="center"/>
    </xf>
  </cellXfs>
  <cellStyles count="5">
    <cellStyle name="Comma 2" xfId="2" xr:uid="{0CA42421-90C7-4135-B819-445F2A268C5C}"/>
    <cellStyle name="Normal" xfId="0" builtinId="0"/>
    <cellStyle name="Normal 2" xfId="3" xr:uid="{85B0C5B8-F4FC-471C-BBEA-7510BB666165}"/>
    <cellStyle name="Percent" xfId="4" builtinId="5"/>
    <cellStyle name="Percent 2" xfId="1" xr:uid="{4DB2A4AF-B74E-4C8B-9C7C-5DEE14EED3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25322-91E0-4FD7-B57C-7D78B8F6A5A2}">
  <dimension ref="A1:U89"/>
  <sheetViews>
    <sheetView topLeftCell="A37" workbookViewId="0">
      <selection activeCell="S30" sqref="S30"/>
    </sheetView>
  </sheetViews>
  <sheetFormatPr defaultColWidth="8.109375" defaultRowHeight="11.25" x14ac:dyDescent="0.3"/>
  <cols>
    <col min="1" max="1" width="3.88671875" style="1" customWidth="1"/>
    <col min="2" max="2" width="14.5546875" style="1" customWidth="1"/>
    <col min="3" max="3" width="5.44140625" style="1" customWidth="1"/>
    <col min="4" max="4" width="4.33203125" style="1" customWidth="1"/>
    <col min="5" max="5" width="4.77734375" style="1" customWidth="1"/>
    <col min="6" max="6" width="5" style="1" customWidth="1"/>
    <col min="7" max="7" width="4.33203125" style="1" customWidth="1"/>
    <col min="8" max="8" width="4.44140625" style="1" customWidth="1"/>
    <col min="9" max="9" width="4.77734375" style="1" customWidth="1"/>
    <col min="10" max="11" width="5.33203125" style="1" customWidth="1"/>
    <col min="12" max="12" width="5.44140625" style="1" customWidth="1"/>
    <col min="13" max="13" width="4.33203125" style="1" customWidth="1"/>
    <col min="14" max="15" width="4.77734375" style="1" customWidth="1"/>
    <col min="16" max="16" width="5.21875" style="1" customWidth="1"/>
    <col min="17" max="17" width="4.5546875" style="1" customWidth="1"/>
    <col min="18" max="18" width="5.109375" style="1" customWidth="1"/>
    <col min="19" max="19" width="4.33203125" style="1" customWidth="1"/>
    <col min="20" max="21" width="5.44140625" style="1" customWidth="1"/>
    <col min="22" max="256" width="8.109375" style="1"/>
    <col min="257" max="257" width="3.88671875" style="1" customWidth="1"/>
    <col min="258" max="258" width="14.5546875" style="1" customWidth="1"/>
    <col min="259" max="259" width="5.44140625" style="1" customWidth="1"/>
    <col min="260" max="260" width="4.33203125" style="1" customWidth="1"/>
    <col min="261" max="261" width="4.77734375" style="1" customWidth="1"/>
    <col min="262" max="262" width="5" style="1" customWidth="1"/>
    <col min="263" max="263" width="4.33203125" style="1" customWidth="1"/>
    <col min="264" max="264" width="4.44140625" style="1" customWidth="1"/>
    <col min="265" max="265" width="4.77734375" style="1" customWidth="1"/>
    <col min="266" max="267" width="5.33203125" style="1" customWidth="1"/>
    <col min="268" max="268" width="5.44140625" style="1" customWidth="1"/>
    <col min="269" max="269" width="4.33203125" style="1" customWidth="1"/>
    <col min="270" max="271" width="4.77734375" style="1" customWidth="1"/>
    <col min="272" max="272" width="5.21875" style="1" customWidth="1"/>
    <col min="273" max="273" width="4.5546875" style="1" customWidth="1"/>
    <col min="274" max="274" width="5.109375" style="1" customWidth="1"/>
    <col min="275" max="275" width="4.33203125" style="1" customWidth="1"/>
    <col min="276" max="277" width="5.44140625" style="1" customWidth="1"/>
    <col min="278" max="512" width="8.109375" style="1"/>
    <col min="513" max="513" width="3.88671875" style="1" customWidth="1"/>
    <col min="514" max="514" width="14.5546875" style="1" customWidth="1"/>
    <col min="515" max="515" width="5.44140625" style="1" customWidth="1"/>
    <col min="516" max="516" width="4.33203125" style="1" customWidth="1"/>
    <col min="517" max="517" width="4.77734375" style="1" customWidth="1"/>
    <col min="518" max="518" width="5" style="1" customWidth="1"/>
    <col min="519" max="519" width="4.33203125" style="1" customWidth="1"/>
    <col min="520" max="520" width="4.44140625" style="1" customWidth="1"/>
    <col min="521" max="521" width="4.77734375" style="1" customWidth="1"/>
    <col min="522" max="523" width="5.33203125" style="1" customWidth="1"/>
    <col min="524" max="524" width="5.44140625" style="1" customWidth="1"/>
    <col min="525" max="525" width="4.33203125" style="1" customWidth="1"/>
    <col min="526" max="527" width="4.77734375" style="1" customWidth="1"/>
    <col min="528" max="528" width="5.21875" style="1" customWidth="1"/>
    <col min="529" max="529" width="4.5546875" style="1" customWidth="1"/>
    <col min="530" max="530" width="5.109375" style="1" customWidth="1"/>
    <col min="531" max="531" width="4.33203125" style="1" customWidth="1"/>
    <col min="532" max="533" width="5.44140625" style="1" customWidth="1"/>
    <col min="534" max="768" width="8.109375" style="1"/>
    <col min="769" max="769" width="3.88671875" style="1" customWidth="1"/>
    <col min="770" max="770" width="14.5546875" style="1" customWidth="1"/>
    <col min="771" max="771" width="5.44140625" style="1" customWidth="1"/>
    <col min="772" max="772" width="4.33203125" style="1" customWidth="1"/>
    <col min="773" max="773" width="4.77734375" style="1" customWidth="1"/>
    <col min="774" max="774" width="5" style="1" customWidth="1"/>
    <col min="775" max="775" width="4.33203125" style="1" customWidth="1"/>
    <col min="776" max="776" width="4.44140625" style="1" customWidth="1"/>
    <col min="777" max="777" width="4.77734375" style="1" customWidth="1"/>
    <col min="778" max="779" width="5.33203125" style="1" customWidth="1"/>
    <col min="780" max="780" width="5.44140625" style="1" customWidth="1"/>
    <col min="781" max="781" width="4.33203125" style="1" customWidth="1"/>
    <col min="782" max="783" width="4.77734375" style="1" customWidth="1"/>
    <col min="784" max="784" width="5.21875" style="1" customWidth="1"/>
    <col min="785" max="785" width="4.5546875" style="1" customWidth="1"/>
    <col min="786" max="786" width="5.109375" style="1" customWidth="1"/>
    <col min="787" max="787" width="4.33203125" style="1" customWidth="1"/>
    <col min="788" max="789" width="5.44140625" style="1" customWidth="1"/>
    <col min="790" max="1024" width="8.109375" style="1"/>
    <col min="1025" max="1025" width="3.88671875" style="1" customWidth="1"/>
    <col min="1026" max="1026" width="14.5546875" style="1" customWidth="1"/>
    <col min="1027" max="1027" width="5.44140625" style="1" customWidth="1"/>
    <col min="1028" max="1028" width="4.33203125" style="1" customWidth="1"/>
    <col min="1029" max="1029" width="4.77734375" style="1" customWidth="1"/>
    <col min="1030" max="1030" width="5" style="1" customWidth="1"/>
    <col min="1031" max="1031" width="4.33203125" style="1" customWidth="1"/>
    <col min="1032" max="1032" width="4.44140625" style="1" customWidth="1"/>
    <col min="1033" max="1033" width="4.77734375" style="1" customWidth="1"/>
    <col min="1034" max="1035" width="5.33203125" style="1" customWidth="1"/>
    <col min="1036" max="1036" width="5.44140625" style="1" customWidth="1"/>
    <col min="1037" max="1037" width="4.33203125" style="1" customWidth="1"/>
    <col min="1038" max="1039" width="4.77734375" style="1" customWidth="1"/>
    <col min="1040" max="1040" width="5.21875" style="1" customWidth="1"/>
    <col min="1041" max="1041" width="4.5546875" style="1" customWidth="1"/>
    <col min="1042" max="1042" width="5.109375" style="1" customWidth="1"/>
    <col min="1043" max="1043" width="4.33203125" style="1" customWidth="1"/>
    <col min="1044" max="1045" width="5.44140625" style="1" customWidth="1"/>
    <col min="1046" max="1280" width="8.109375" style="1"/>
    <col min="1281" max="1281" width="3.88671875" style="1" customWidth="1"/>
    <col min="1282" max="1282" width="14.5546875" style="1" customWidth="1"/>
    <col min="1283" max="1283" width="5.44140625" style="1" customWidth="1"/>
    <col min="1284" max="1284" width="4.33203125" style="1" customWidth="1"/>
    <col min="1285" max="1285" width="4.77734375" style="1" customWidth="1"/>
    <col min="1286" max="1286" width="5" style="1" customWidth="1"/>
    <col min="1287" max="1287" width="4.33203125" style="1" customWidth="1"/>
    <col min="1288" max="1288" width="4.44140625" style="1" customWidth="1"/>
    <col min="1289" max="1289" width="4.77734375" style="1" customWidth="1"/>
    <col min="1290" max="1291" width="5.33203125" style="1" customWidth="1"/>
    <col min="1292" max="1292" width="5.44140625" style="1" customWidth="1"/>
    <col min="1293" max="1293" width="4.33203125" style="1" customWidth="1"/>
    <col min="1294" max="1295" width="4.77734375" style="1" customWidth="1"/>
    <col min="1296" max="1296" width="5.21875" style="1" customWidth="1"/>
    <col min="1297" max="1297" width="4.5546875" style="1" customWidth="1"/>
    <col min="1298" max="1298" width="5.109375" style="1" customWidth="1"/>
    <col min="1299" max="1299" width="4.33203125" style="1" customWidth="1"/>
    <col min="1300" max="1301" width="5.44140625" style="1" customWidth="1"/>
    <col min="1302" max="1536" width="8.109375" style="1"/>
    <col min="1537" max="1537" width="3.88671875" style="1" customWidth="1"/>
    <col min="1538" max="1538" width="14.5546875" style="1" customWidth="1"/>
    <col min="1539" max="1539" width="5.44140625" style="1" customWidth="1"/>
    <col min="1540" max="1540" width="4.33203125" style="1" customWidth="1"/>
    <col min="1541" max="1541" width="4.77734375" style="1" customWidth="1"/>
    <col min="1542" max="1542" width="5" style="1" customWidth="1"/>
    <col min="1543" max="1543" width="4.33203125" style="1" customWidth="1"/>
    <col min="1544" max="1544" width="4.44140625" style="1" customWidth="1"/>
    <col min="1545" max="1545" width="4.77734375" style="1" customWidth="1"/>
    <col min="1546" max="1547" width="5.33203125" style="1" customWidth="1"/>
    <col min="1548" max="1548" width="5.44140625" style="1" customWidth="1"/>
    <col min="1549" max="1549" width="4.33203125" style="1" customWidth="1"/>
    <col min="1550" max="1551" width="4.77734375" style="1" customWidth="1"/>
    <col min="1552" max="1552" width="5.21875" style="1" customWidth="1"/>
    <col min="1553" max="1553" width="4.5546875" style="1" customWidth="1"/>
    <col min="1554" max="1554" width="5.109375" style="1" customWidth="1"/>
    <col min="1555" max="1555" width="4.33203125" style="1" customWidth="1"/>
    <col min="1556" max="1557" width="5.44140625" style="1" customWidth="1"/>
    <col min="1558" max="1792" width="8.109375" style="1"/>
    <col min="1793" max="1793" width="3.88671875" style="1" customWidth="1"/>
    <col min="1794" max="1794" width="14.5546875" style="1" customWidth="1"/>
    <col min="1795" max="1795" width="5.44140625" style="1" customWidth="1"/>
    <col min="1796" max="1796" width="4.33203125" style="1" customWidth="1"/>
    <col min="1797" max="1797" width="4.77734375" style="1" customWidth="1"/>
    <col min="1798" max="1798" width="5" style="1" customWidth="1"/>
    <col min="1799" max="1799" width="4.33203125" style="1" customWidth="1"/>
    <col min="1800" max="1800" width="4.44140625" style="1" customWidth="1"/>
    <col min="1801" max="1801" width="4.77734375" style="1" customWidth="1"/>
    <col min="1802" max="1803" width="5.33203125" style="1" customWidth="1"/>
    <col min="1804" max="1804" width="5.44140625" style="1" customWidth="1"/>
    <col min="1805" max="1805" width="4.33203125" style="1" customWidth="1"/>
    <col min="1806" max="1807" width="4.77734375" style="1" customWidth="1"/>
    <col min="1808" max="1808" width="5.21875" style="1" customWidth="1"/>
    <col min="1809" max="1809" width="4.5546875" style="1" customWidth="1"/>
    <col min="1810" max="1810" width="5.109375" style="1" customWidth="1"/>
    <col min="1811" max="1811" width="4.33203125" style="1" customWidth="1"/>
    <col min="1812" max="1813" width="5.44140625" style="1" customWidth="1"/>
    <col min="1814" max="2048" width="8.109375" style="1"/>
    <col min="2049" max="2049" width="3.88671875" style="1" customWidth="1"/>
    <col min="2050" max="2050" width="14.5546875" style="1" customWidth="1"/>
    <col min="2051" max="2051" width="5.44140625" style="1" customWidth="1"/>
    <col min="2052" max="2052" width="4.33203125" style="1" customWidth="1"/>
    <col min="2053" max="2053" width="4.77734375" style="1" customWidth="1"/>
    <col min="2054" max="2054" width="5" style="1" customWidth="1"/>
    <col min="2055" max="2055" width="4.33203125" style="1" customWidth="1"/>
    <col min="2056" max="2056" width="4.44140625" style="1" customWidth="1"/>
    <col min="2057" max="2057" width="4.77734375" style="1" customWidth="1"/>
    <col min="2058" max="2059" width="5.33203125" style="1" customWidth="1"/>
    <col min="2060" max="2060" width="5.44140625" style="1" customWidth="1"/>
    <col min="2061" max="2061" width="4.33203125" style="1" customWidth="1"/>
    <col min="2062" max="2063" width="4.77734375" style="1" customWidth="1"/>
    <col min="2064" max="2064" width="5.21875" style="1" customWidth="1"/>
    <col min="2065" max="2065" width="4.5546875" style="1" customWidth="1"/>
    <col min="2066" max="2066" width="5.109375" style="1" customWidth="1"/>
    <col min="2067" max="2067" width="4.33203125" style="1" customWidth="1"/>
    <col min="2068" max="2069" width="5.44140625" style="1" customWidth="1"/>
    <col min="2070" max="2304" width="8.109375" style="1"/>
    <col min="2305" max="2305" width="3.88671875" style="1" customWidth="1"/>
    <col min="2306" max="2306" width="14.5546875" style="1" customWidth="1"/>
    <col min="2307" max="2307" width="5.44140625" style="1" customWidth="1"/>
    <col min="2308" max="2308" width="4.33203125" style="1" customWidth="1"/>
    <col min="2309" max="2309" width="4.77734375" style="1" customWidth="1"/>
    <col min="2310" max="2310" width="5" style="1" customWidth="1"/>
    <col min="2311" max="2311" width="4.33203125" style="1" customWidth="1"/>
    <col min="2312" max="2312" width="4.44140625" style="1" customWidth="1"/>
    <col min="2313" max="2313" width="4.77734375" style="1" customWidth="1"/>
    <col min="2314" max="2315" width="5.33203125" style="1" customWidth="1"/>
    <col min="2316" max="2316" width="5.44140625" style="1" customWidth="1"/>
    <col min="2317" max="2317" width="4.33203125" style="1" customWidth="1"/>
    <col min="2318" max="2319" width="4.77734375" style="1" customWidth="1"/>
    <col min="2320" max="2320" width="5.21875" style="1" customWidth="1"/>
    <col min="2321" max="2321" width="4.5546875" style="1" customWidth="1"/>
    <col min="2322" max="2322" width="5.109375" style="1" customWidth="1"/>
    <col min="2323" max="2323" width="4.33203125" style="1" customWidth="1"/>
    <col min="2324" max="2325" width="5.44140625" style="1" customWidth="1"/>
    <col min="2326" max="2560" width="8.109375" style="1"/>
    <col min="2561" max="2561" width="3.88671875" style="1" customWidth="1"/>
    <col min="2562" max="2562" width="14.5546875" style="1" customWidth="1"/>
    <col min="2563" max="2563" width="5.44140625" style="1" customWidth="1"/>
    <col min="2564" max="2564" width="4.33203125" style="1" customWidth="1"/>
    <col min="2565" max="2565" width="4.77734375" style="1" customWidth="1"/>
    <col min="2566" max="2566" width="5" style="1" customWidth="1"/>
    <col min="2567" max="2567" width="4.33203125" style="1" customWidth="1"/>
    <col min="2568" max="2568" width="4.44140625" style="1" customWidth="1"/>
    <col min="2569" max="2569" width="4.77734375" style="1" customWidth="1"/>
    <col min="2570" max="2571" width="5.33203125" style="1" customWidth="1"/>
    <col min="2572" max="2572" width="5.44140625" style="1" customWidth="1"/>
    <col min="2573" max="2573" width="4.33203125" style="1" customWidth="1"/>
    <col min="2574" max="2575" width="4.77734375" style="1" customWidth="1"/>
    <col min="2576" max="2576" width="5.21875" style="1" customWidth="1"/>
    <col min="2577" max="2577" width="4.5546875" style="1" customWidth="1"/>
    <col min="2578" max="2578" width="5.109375" style="1" customWidth="1"/>
    <col min="2579" max="2579" width="4.33203125" style="1" customWidth="1"/>
    <col min="2580" max="2581" width="5.44140625" style="1" customWidth="1"/>
    <col min="2582" max="2816" width="8.109375" style="1"/>
    <col min="2817" max="2817" width="3.88671875" style="1" customWidth="1"/>
    <col min="2818" max="2818" width="14.5546875" style="1" customWidth="1"/>
    <col min="2819" max="2819" width="5.44140625" style="1" customWidth="1"/>
    <col min="2820" max="2820" width="4.33203125" style="1" customWidth="1"/>
    <col min="2821" max="2821" width="4.77734375" style="1" customWidth="1"/>
    <col min="2822" max="2822" width="5" style="1" customWidth="1"/>
    <col min="2823" max="2823" width="4.33203125" style="1" customWidth="1"/>
    <col min="2824" max="2824" width="4.44140625" style="1" customWidth="1"/>
    <col min="2825" max="2825" width="4.77734375" style="1" customWidth="1"/>
    <col min="2826" max="2827" width="5.33203125" style="1" customWidth="1"/>
    <col min="2828" max="2828" width="5.44140625" style="1" customWidth="1"/>
    <col min="2829" max="2829" width="4.33203125" style="1" customWidth="1"/>
    <col min="2830" max="2831" width="4.77734375" style="1" customWidth="1"/>
    <col min="2832" max="2832" width="5.21875" style="1" customWidth="1"/>
    <col min="2833" max="2833" width="4.5546875" style="1" customWidth="1"/>
    <col min="2834" max="2834" width="5.109375" style="1" customWidth="1"/>
    <col min="2835" max="2835" width="4.33203125" style="1" customWidth="1"/>
    <col min="2836" max="2837" width="5.44140625" style="1" customWidth="1"/>
    <col min="2838" max="3072" width="8.109375" style="1"/>
    <col min="3073" max="3073" width="3.88671875" style="1" customWidth="1"/>
    <col min="3074" max="3074" width="14.5546875" style="1" customWidth="1"/>
    <col min="3075" max="3075" width="5.44140625" style="1" customWidth="1"/>
    <col min="3076" max="3076" width="4.33203125" style="1" customWidth="1"/>
    <col min="3077" max="3077" width="4.77734375" style="1" customWidth="1"/>
    <col min="3078" max="3078" width="5" style="1" customWidth="1"/>
    <col min="3079" max="3079" width="4.33203125" style="1" customWidth="1"/>
    <col min="3080" max="3080" width="4.44140625" style="1" customWidth="1"/>
    <col min="3081" max="3081" width="4.77734375" style="1" customWidth="1"/>
    <col min="3082" max="3083" width="5.33203125" style="1" customWidth="1"/>
    <col min="3084" max="3084" width="5.44140625" style="1" customWidth="1"/>
    <col min="3085" max="3085" width="4.33203125" style="1" customWidth="1"/>
    <col min="3086" max="3087" width="4.77734375" style="1" customWidth="1"/>
    <col min="3088" max="3088" width="5.21875" style="1" customWidth="1"/>
    <col min="3089" max="3089" width="4.5546875" style="1" customWidth="1"/>
    <col min="3090" max="3090" width="5.109375" style="1" customWidth="1"/>
    <col min="3091" max="3091" width="4.33203125" style="1" customWidth="1"/>
    <col min="3092" max="3093" width="5.44140625" style="1" customWidth="1"/>
    <col min="3094" max="3328" width="8.109375" style="1"/>
    <col min="3329" max="3329" width="3.88671875" style="1" customWidth="1"/>
    <col min="3330" max="3330" width="14.5546875" style="1" customWidth="1"/>
    <col min="3331" max="3331" width="5.44140625" style="1" customWidth="1"/>
    <col min="3332" max="3332" width="4.33203125" style="1" customWidth="1"/>
    <col min="3333" max="3333" width="4.77734375" style="1" customWidth="1"/>
    <col min="3334" max="3334" width="5" style="1" customWidth="1"/>
    <col min="3335" max="3335" width="4.33203125" style="1" customWidth="1"/>
    <col min="3336" max="3336" width="4.44140625" style="1" customWidth="1"/>
    <col min="3337" max="3337" width="4.77734375" style="1" customWidth="1"/>
    <col min="3338" max="3339" width="5.33203125" style="1" customWidth="1"/>
    <col min="3340" max="3340" width="5.44140625" style="1" customWidth="1"/>
    <col min="3341" max="3341" width="4.33203125" style="1" customWidth="1"/>
    <col min="3342" max="3343" width="4.77734375" style="1" customWidth="1"/>
    <col min="3344" max="3344" width="5.21875" style="1" customWidth="1"/>
    <col min="3345" max="3345" width="4.5546875" style="1" customWidth="1"/>
    <col min="3346" max="3346" width="5.109375" style="1" customWidth="1"/>
    <col min="3347" max="3347" width="4.33203125" style="1" customWidth="1"/>
    <col min="3348" max="3349" width="5.44140625" style="1" customWidth="1"/>
    <col min="3350" max="3584" width="8.109375" style="1"/>
    <col min="3585" max="3585" width="3.88671875" style="1" customWidth="1"/>
    <col min="3586" max="3586" width="14.5546875" style="1" customWidth="1"/>
    <col min="3587" max="3587" width="5.44140625" style="1" customWidth="1"/>
    <col min="3588" max="3588" width="4.33203125" style="1" customWidth="1"/>
    <col min="3589" max="3589" width="4.77734375" style="1" customWidth="1"/>
    <col min="3590" max="3590" width="5" style="1" customWidth="1"/>
    <col min="3591" max="3591" width="4.33203125" style="1" customWidth="1"/>
    <col min="3592" max="3592" width="4.44140625" style="1" customWidth="1"/>
    <col min="3593" max="3593" width="4.77734375" style="1" customWidth="1"/>
    <col min="3594" max="3595" width="5.33203125" style="1" customWidth="1"/>
    <col min="3596" max="3596" width="5.44140625" style="1" customWidth="1"/>
    <col min="3597" max="3597" width="4.33203125" style="1" customWidth="1"/>
    <col min="3598" max="3599" width="4.77734375" style="1" customWidth="1"/>
    <col min="3600" max="3600" width="5.21875" style="1" customWidth="1"/>
    <col min="3601" max="3601" width="4.5546875" style="1" customWidth="1"/>
    <col min="3602" max="3602" width="5.109375" style="1" customWidth="1"/>
    <col min="3603" max="3603" width="4.33203125" style="1" customWidth="1"/>
    <col min="3604" max="3605" width="5.44140625" style="1" customWidth="1"/>
    <col min="3606" max="3840" width="8.109375" style="1"/>
    <col min="3841" max="3841" width="3.88671875" style="1" customWidth="1"/>
    <col min="3842" max="3842" width="14.5546875" style="1" customWidth="1"/>
    <col min="3843" max="3843" width="5.44140625" style="1" customWidth="1"/>
    <col min="3844" max="3844" width="4.33203125" style="1" customWidth="1"/>
    <col min="3845" max="3845" width="4.77734375" style="1" customWidth="1"/>
    <col min="3846" max="3846" width="5" style="1" customWidth="1"/>
    <col min="3847" max="3847" width="4.33203125" style="1" customWidth="1"/>
    <col min="3848" max="3848" width="4.44140625" style="1" customWidth="1"/>
    <col min="3849" max="3849" width="4.77734375" style="1" customWidth="1"/>
    <col min="3850" max="3851" width="5.33203125" style="1" customWidth="1"/>
    <col min="3852" max="3852" width="5.44140625" style="1" customWidth="1"/>
    <col min="3853" max="3853" width="4.33203125" style="1" customWidth="1"/>
    <col min="3854" max="3855" width="4.77734375" style="1" customWidth="1"/>
    <col min="3856" max="3856" width="5.21875" style="1" customWidth="1"/>
    <col min="3857" max="3857" width="4.5546875" style="1" customWidth="1"/>
    <col min="3858" max="3858" width="5.109375" style="1" customWidth="1"/>
    <col min="3859" max="3859" width="4.33203125" style="1" customWidth="1"/>
    <col min="3860" max="3861" width="5.44140625" style="1" customWidth="1"/>
    <col min="3862" max="4096" width="8.109375" style="1"/>
    <col min="4097" max="4097" width="3.88671875" style="1" customWidth="1"/>
    <col min="4098" max="4098" width="14.5546875" style="1" customWidth="1"/>
    <col min="4099" max="4099" width="5.44140625" style="1" customWidth="1"/>
    <col min="4100" max="4100" width="4.33203125" style="1" customWidth="1"/>
    <col min="4101" max="4101" width="4.77734375" style="1" customWidth="1"/>
    <col min="4102" max="4102" width="5" style="1" customWidth="1"/>
    <col min="4103" max="4103" width="4.33203125" style="1" customWidth="1"/>
    <col min="4104" max="4104" width="4.44140625" style="1" customWidth="1"/>
    <col min="4105" max="4105" width="4.77734375" style="1" customWidth="1"/>
    <col min="4106" max="4107" width="5.33203125" style="1" customWidth="1"/>
    <col min="4108" max="4108" width="5.44140625" style="1" customWidth="1"/>
    <col min="4109" max="4109" width="4.33203125" style="1" customWidth="1"/>
    <col min="4110" max="4111" width="4.77734375" style="1" customWidth="1"/>
    <col min="4112" max="4112" width="5.21875" style="1" customWidth="1"/>
    <col min="4113" max="4113" width="4.5546875" style="1" customWidth="1"/>
    <col min="4114" max="4114" width="5.109375" style="1" customWidth="1"/>
    <col min="4115" max="4115" width="4.33203125" style="1" customWidth="1"/>
    <col min="4116" max="4117" width="5.44140625" style="1" customWidth="1"/>
    <col min="4118" max="4352" width="8.109375" style="1"/>
    <col min="4353" max="4353" width="3.88671875" style="1" customWidth="1"/>
    <col min="4354" max="4354" width="14.5546875" style="1" customWidth="1"/>
    <col min="4355" max="4355" width="5.44140625" style="1" customWidth="1"/>
    <col min="4356" max="4356" width="4.33203125" style="1" customWidth="1"/>
    <col min="4357" max="4357" width="4.77734375" style="1" customWidth="1"/>
    <col min="4358" max="4358" width="5" style="1" customWidth="1"/>
    <col min="4359" max="4359" width="4.33203125" style="1" customWidth="1"/>
    <col min="4360" max="4360" width="4.44140625" style="1" customWidth="1"/>
    <col min="4361" max="4361" width="4.77734375" style="1" customWidth="1"/>
    <col min="4362" max="4363" width="5.33203125" style="1" customWidth="1"/>
    <col min="4364" max="4364" width="5.44140625" style="1" customWidth="1"/>
    <col min="4365" max="4365" width="4.33203125" style="1" customWidth="1"/>
    <col min="4366" max="4367" width="4.77734375" style="1" customWidth="1"/>
    <col min="4368" max="4368" width="5.21875" style="1" customWidth="1"/>
    <col min="4369" max="4369" width="4.5546875" style="1" customWidth="1"/>
    <col min="4370" max="4370" width="5.109375" style="1" customWidth="1"/>
    <col min="4371" max="4371" width="4.33203125" style="1" customWidth="1"/>
    <col min="4372" max="4373" width="5.44140625" style="1" customWidth="1"/>
    <col min="4374" max="4608" width="8.109375" style="1"/>
    <col min="4609" max="4609" width="3.88671875" style="1" customWidth="1"/>
    <col min="4610" max="4610" width="14.5546875" style="1" customWidth="1"/>
    <col min="4611" max="4611" width="5.44140625" style="1" customWidth="1"/>
    <col min="4612" max="4612" width="4.33203125" style="1" customWidth="1"/>
    <col min="4613" max="4613" width="4.77734375" style="1" customWidth="1"/>
    <col min="4614" max="4614" width="5" style="1" customWidth="1"/>
    <col min="4615" max="4615" width="4.33203125" style="1" customWidth="1"/>
    <col min="4616" max="4616" width="4.44140625" style="1" customWidth="1"/>
    <col min="4617" max="4617" width="4.77734375" style="1" customWidth="1"/>
    <col min="4618" max="4619" width="5.33203125" style="1" customWidth="1"/>
    <col min="4620" max="4620" width="5.44140625" style="1" customWidth="1"/>
    <col min="4621" max="4621" width="4.33203125" style="1" customWidth="1"/>
    <col min="4622" max="4623" width="4.77734375" style="1" customWidth="1"/>
    <col min="4624" max="4624" width="5.21875" style="1" customWidth="1"/>
    <col min="4625" max="4625" width="4.5546875" style="1" customWidth="1"/>
    <col min="4626" max="4626" width="5.109375" style="1" customWidth="1"/>
    <col min="4627" max="4627" width="4.33203125" style="1" customWidth="1"/>
    <col min="4628" max="4629" width="5.44140625" style="1" customWidth="1"/>
    <col min="4630" max="4864" width="8.109375" style="1"/>
    <col min="4865" max="4865" width="3.88671875" style="1" customWidth="1"/>
    <col min="4866" max="4866" width="14.5546875" style="1" customWidth="1"/>
    <col min="4867" max="4867" width="5.44140625" style="1" customWidth="1"/>
    <col min="4868" max="4868" width="4.33203125" style="1" customWidth="1"/>
    <col min="4869" max="4869" width="4.77734375" style="1" customWidth="1"/>
    <col min="4870" max="4870" width="5" style="1" customWidth="1"/>
    <col min="4871" max="4871" width="4.33203125" style="1" customWidth="1"/>
    <col min="4872" max="4872" width="4.44140625" style="1" customWidth="1"/>
    <col min="4873" max="4873" width="4.77734375" style="1" customWidth="1"/>
    <col min="4874" max="4875" width="5.33203125" style="1" customWidth="1"/>
    <col min="4876" max="4876" width="5.44140625" style="1" customWidth="1"/>
    <col min="4877" max="4877" width="4.33203125" style="1" customWidth="1"/>
    <col min="4878" max="4879" width="4.77734375" style="1" customWidth="1"/>
    <col min="4880" max="4880" width="5.21875" style="1" customWidth="1"/>
    <col min="4881" max="4881" width="4.5546875" style="1" customWidth="1"/>
    <col min="4882" max="4882" width="5.109375" style="1" customWidth="1"/>
    <col min="4883" max="4883" width="4.33203125" style="1" customWidth="1"/>
    <col min="4884" max="4885" width="5.44140625" style="1" customWidth="1"/>
    <col min="4886" max="5120" width="8.109375" style="1"/>
    <col min="5121" max="5121" width="3.88671875" style="1" customWidth="1"/>
    <col min="5122" max="5122" width="14.5546875" style="1" customWidth="1"/>
    <col min="5123" max="5123" width="5.44140625" style="1" customWidth="1"/>
    <col min="5124" max="5124" width="4.33203125" style="1" customWidth="1"/>
    <col min="5125" max="5125" width="4.77734375" style="1" customWidth="1"/>
    <col min="5126" max="5126" width="5" style="1" customWidth="1"/>
    <col min="5127" max="5127" width="4.33203125" style="1" customWidth="1"/>
    <col min="5128" max="5128" width="4.44140625" style="1" customWidth="1"/>
    <col min="5129" max="5129" width="4.77734375" style="1" customWidth="1"/>
    <col min="5130" max="5131" width="5.33203125" style="1" customWidth="1"/>
    <col min="5132" max="5132" width="5.44140625" style="1" customWidth="1"/>
    <col min="5133" max="5133" width="4.33203125" style="1" customWidth="1"/>
    <col min="5134" max="5135" width="4.77734375" style="1" customWidth="1"/>
    <col min="5136" max="5136" width="5.21875" style="1" customWidth="1"/>
    <col min="5137" max="5137" width="4.5546875" style="1" customWidth="1"/>
    <col min="5138" max="5138" width="5.109375" style="1" customWidth="1"/>
    <col min="5139" max="5139" width="4.33203125" style="1" customWidth="1"/>
    <col min="5140" max="5141" width="5.44140625" style="1" customWidth="1"/>
    <col min="5142" max="5376" width="8.109375" style="1"/>
    <col min="5377" max="5377" width="3.88671875" style="1" customWidth="1"/>
    <col min="5378" max="5378" width="14.5546875" style="1" customWidth="1"/>
    <col min="5379" max="5379" width="5.44140625" style="1" customWidth="1"/>
    <col min="5380" max="5380" width="4.33203125" style="1" customWidth="1"/>
    <col min="5381" max="5381" width="4.77734375" style="1" customWidth="1"/>
    <col min="5382" max="5382" width="5" style="1" customWidth="1"/>
    <col min="5383" max="5383" width="4.33203125" style="1" customWidth="1"/>
    <col min="5384" max="5384" width="4.44140625" style="1" customWidth="1"/>
    <col min="5385" max="5385" width="4.77734375" style="1" customWidth="1"/>
    <col min="5386" max="5387" width="5.33203125" style="1" customWidth="1"/>
    <col min="5388" max="5388" width="5.44140625" style="1" customWidth="1"/>
    <col min="5389" max="5389" width="4.33203125" style="1" customWidth="1"/>
    <col min="5390" max="5391" width="4.77734375" style="1" customWidth="1"/>
    <col min="5392" max="5392" width="5.21875" style="1" customWidth="1"/>
    <col min="5393" max="5393" width="4.5546875" style="1" customWidth="1"/>
    <col min="5394" max="5394" width="5.109375" style="1" customWidth="1"/>
    <col min="5395" max="5395" width="4.33203125" style="1" customWidth="1"/>
    <col min="5396" max="5397" width="5.44140625" style="1" customWidth="1"/>
    <col min="5398" max="5632" width="8.109375" style="1"/>
    <col min="5633" max="5633" width="3.88671875" style="1" customWidth="1"/>
    <col min="5634" max="5634" width="14.5546875" style="1" customWidth="1"/>
    <col min="5635" max="5635" width="5.44140625" style="1" customWidth="1"/>
    <col min="5636" max="5636" width="4.33203125" style="1" customWidth="1"/>
    <col min="5637" max="5637" width="4.77734375" style="1" customWidth="1"/>
    <col min="5638" max="5638" width="5" style="1" customWidth="1"/>
    <col min="5639" max="5639" width="4.33203125" style="1" customWidth="1"/>
    <col min="5640" max="5640" width="4.44140625" style="1" customWidth="1"/>
    <col min="5641" max="5641" width="4.77734375" style="1" customWidth="1"/>
    <col min="5642" max="5643" width="5.33203125" style="1" customWidth="1"/>
    <col min="5644" max="5644" width="5.44140625" style="1" customWidth="1"/>
    <col min="5645" max="5645" width="4.33203125" style="1" customWidth="1"/>
    <col min="5646" max="5647" width="4.77734375" style="1" customWidth="1"/>
    <col min="5648" max="5648" width="5.21875" style="1" customWidth="1"/>
    <col min="5649" max="5649" width="4.5546875" style="1" customWidth="1"/>
    <col min="5650" max="5650" width="5.109375" style="1" customWidth="1"/>
    <col min="5651" max="5651" width="4.33203125" style="1" customWidth="1"/>
    <col min="5652" max="5653" width="5.44140625" style="1" customWidth="1"/>
    <col min="5654" max="5888" width="8.109375" style="1"/>
    <col min="5889" max="5889" width="3.88671875" style="1" customWidth="1"/>
    <col min="5890" max="5890" width="14.5546875" style="1" customWidth="1"/>
    <col min="5891" max="5891" width="5.44140625" style="1" customWidth="1"/>
    <col min="5892" max="5892" width="4.33203125" style="1" customWidth="1"/>
    <col min="5893" max="5893" width="4.77734375" style="1" customWidth="1"/>
    <col min="5894" max="5894" width="5" style="1" customWidth="1"/>
    <col min="5895" max="5895" width="4.33203125" style="1" customWidth="1"/>
    <col min="5896" max="5896" width="4.44140625" style="1" customWidth="1"/>
    <col min="5897" max="5897" width="4.77734375" style="1" customWidth="1"/>
    <col min="5898" max="5899" width="5.33203125" style="1" customWidth="1"/>
    <col min="5900" max="5900" width="5.44140625" style="1" customWidth="1"/>
    <col min="5901" max="5901" width="4.33203125" style="1" customWidth="1"/>
    <col min="5902" max="5903" width="4.77734375" style="1" customWidth="1"/>
    <col min="5904" max="5904" width="5.21875" style="1" customWidth="1"/>
    <col min="5905" max="5905" width="4.5546875" style="1" customWidth="1"/>
    <col min="5906" max="5906" width="5.109375" style="1" customWidth="1"/>
    <col min="5907" max="5907" width="4.33203125" style="1" customWidth="1"/>
    <col min="5908" max="5909" width="5.44140625" style="1" customWidth="1"/>
    <col min="5910" max="6144" width="8.109375" style="1"/>
    <col min="6145" max="6145" width="3.88671875" style="1" customWidth="1"/>
    <col min="6146" max="6146" width="14.5546875" style="1" customWidth="1"/>
    <col min="6147" max="6147" width="5.44140625" style="1" customWidth="1"/>
    <col min="6148" max="6148" width="4.33203125" style="1" customWidth="1"/>
    <col min="6149" max="6149" width="4.77734375" style="1" customWidth="1"/>
    <col min="6150" max="6150" width="5" style="1" customWidth="1"/>
    <col min="6151" max="6151" width="4.33203125" style="1" customWidth="1"/>
    <col min="6152" max="6152" width="4.44140625" style="1" customWidth="1"/>
    <col min="6153" max="6153" width="4.77734375" style="1" customWidth="1"/>
    <col min="6154" max="6155" width="5.33203125" style="1" customWidth="1"/>
    <col min="6156" max="6156" width="5.44140625" style="1" customWidth="1"/>
    <col min="6157" max="6157" width="4.33203125" style="1" customWidth="1"/>
    <col min="6158" max="6159" width="4.77734375" style="1" customWidth="1"/>
    <col min="6160" max="6160" width="5.21875" style="1" customWidth="1"/>
    <col min="6161" max="6161" width="4.5546875" style="1" customWidth="1"/>
    <col min="6162" max="6162" width="5.109375" style="1" customWidth="1"/>
    <col min="6163" max="6163" width="4.33203125" style="1" customWidth="1"/>
    <col min="6164" max="6165" width="5.44140625" style="1" customWidth="1"/>
    <col min="6166" max="6400" width="8.109375" style="1"/>
    <col min="6401" max="6401" width="3.88671875" style="1" customWidth="1"/>
    <col min="6402" max="6402" width="14.5546875" style="1" customWidth="1"/>
    <col min="6403" max="6403" width="5.44140625" style="1" customWidth="1"/>
    <col min="6404" max="6404" width="4.33203125" style="1" customWidth="1"/>
    <col min="6405" max="6405" width="4.77734375" style="1" customWidth="1"/>
    <col min="6406" max="6406" width="5" style="1" customWidth="1"/>
    <col min="6407" max="6407" width="4.33203125" style="1" customWidth="1"/>
    <col min="6408" max="6408" width="4.44140625" style="1" customWidth="1"/>
    <col min="6409" max="6409" width="4.77734375" style="1" customWidth="1"/>
    <col min="6410" max="6411" width="5.33203125" style="1" customWidth="1"/>
    <col min="6412" max="6412" width="5.44140625" style="1" customWidth="1"/>
    <col min="6413" max="6413" width="4.33203125" style="1" customWidth="1"/>
    <col min="6414" max="6415" width="4.77734375" style="1" customWidth="1"/>
    <col min="6416" max="6416" width="5.21875" style="1" customWidth="1"/>
    <col min="6417" max="6417" width="4.5546875" style="1" customWidth="1"/>
    <col min="6418" max="6418" width="5.109375" style="1" customWidth="1"/>
    <col min="6419" max="6419" width="4.33203125" style="1" customWidth="1"/>
    <col min="6420" max="6421" width="5.44140625" style="1" customWidth="1"/>
    <col min="6422" max="6656" width="8.109375" style="1"/>
    <col min="6657" max="6657" width="3.88671875" style="1" customWidth="1"/>
    <col min="6658" max="6658" width="14.5546875" style="1" customWidth="1"/>
    <col min="6659" max="6659" width="5.44140625" style="1" customWidth="1"/>
    <col min="6660" max="6660" width="4.33203125" style="1" customWidth="1"/>
    <col min="6661" max="6661" width="4.77734375" style="1" customWidth="1"/>
    <col min="6662" max="6662" width="5" style="1" customWidth="1"/>
    <col min="6663" max="6663" width="4.33203125" style="1" customWidth="1"/>
    <col min="6664" max="6664" width="4.44140625" style="1" customWidth="1"/>
    <col min="6665" max="6665" width="4.77734375" style="1" customWidth="1"/>
    <col min="6666" max="6667" width="5.33203125" style="1" customWidth="1"/>
    <col min="6668" max="6668" width="5.44140625" style="1" customWidth="1"/>
    <col min="6669" max="6669" width="4.33203125" style="1" customWidth="1"/>
    <col min="6670" max="6671" width="4.77734375" style="1" customWidth="1"/>
    <col min="6672" max="6672" width="5.21875" style="1" customWidth="1"/>
    <col min="6673" max="6673" width="4.5546875" style="1" customWidth="1"/>
    <col min="6674" max="6674" width="5.109375" style="1" customWidth="1"/>
    <col min="6675" max="6675" width="4.33203125" style="1" customWidth="1"/>
    <col min="6676" max="6677" width="5.44140625" style="1" customWidth="1"/>
    <col min="6678" max="6912" width="8.109375" style="1"/>
    <col min="6913" max="6913" width="3.88671875" style="1" customWidth="1"/>
    <col min="6914" max="6914" width="14.5546875" style="1" customWidth="1"/>
    <col min="6915" max="6915" width="5.44140625" style="1" customWidth="1"/>
    <col min="6916" max="6916" width="4.33203125" style="1" customWidth="1"/>
    <col min="6917" max="6917" width="4.77734375" style="1" customWidth="1"/>
    <col min="6918" max="6918" width="5" style="1" customWidth="1"/>
    <col min="6919" max="6919" width="4.33203125" style="1" customWidth="1"/>
    <col min="6920" max="6920" width="4.44140625" style="1" customWidth="1"/>
    <col min="6921" max="6921" width="4.77734375" style="1" customWidth="1"/>
    <col min="6922" max="6923" width="5.33203125" style="1" customWidth="1"/>
    <col min="6924" max="6924" width="5.44140625" style="1" customWidth="1"/>
    <col min="6925" max="6925" width="4.33203125" style="1" customWidth="1"/>
    <col min="6926" max="6927" width="4.77734375" style="1" customWidth="1"/>
    <col min="6928" max="6928" width="5.21875" style="1" customWidth="1"/>
    <col min="6929" max="6929" width="4.5546875" style="1" customWidth="1"/>
    <col min="6930" max="6930" width="5.109375" style="1" customWidth="1"/>
    <col min="6931" max="6931" width="4.33203125" style="1" customWidth="1"/>
    <col min="6932" max="6933" width="5.44140625" style="1" customWidth="1"/>
    <col min="6934" max="7168" width="8.109375" style="1"/>
    <col min="7169" max="7169" width="3.88671875" style="1" customWidth="1"/>
    <col min="7170" max="7170" width="14.5546875" style="1" customWidth="1"/>
    <col min="7171" max="7171" width="5.44140625" style="1" customWidth="1"/>
    <col min="7172" max="7172" width="4.33203125" style="1" customWidth="1"/>
    <col min="7173" max="7173" width="4.77734375" style="1" customWidth="1"/>
    <col min="7174" max="7174" width="5" style="1" customWidth="1"/>
    <col min="7175" max="7175" width="4.33203125" style="1" customWidth="1"/>
    <col min="7176" max="7176" width="4.44140625" style="1" customWidth="1"/>
    <col min="7177" max="7177" width="4.77734375" style="1" customWidth="1"/>
    <col min="7178" max="7179" width="5.33203125" style="1" customWidth="1"/>
    <col min="7180" max="7180" width="5.44140625" style="1" customWidth="1"/>
    <col min="7181" max="7181" width="4.33203125" style="1" customWidth="1"/>
    <col min="7182" max="7183" width="4.77734375" style="1" customWidth="1"/>
    <col min="7184" max="7184" width="5.21875" style="1" customWidth="1"/>
    <col min="7185" max="7185" width="4.5546875" style="1" customWidth="1"/>
    <col min="7186" max="7186" width="5.109375" style="1" customWidth="1"/>
    <col min="7187" max="7187" width="4.33203125" style="1" customWidth="1"/>
    <col min="7188" max="7189" width="5.44140625" style="1" customWidth="1"/>
    <col min="7190" max="7424" width="8.109375" style="1"/>
    <col min="7425" max="7425" width="3.88671875" style="1" customWidth="1"/>
    <col min="7426" max="7426" width="14.5546875" style="1" customWidth="1"/>
    <col min="7427" max="7427" width="5.44140625" style="1" customWidth="1"/>
    <col min="7428" max="7428" width="4.33203125" style="1" customWidth="1"/>
    <col min="7429" max="7429" width="4.77734375" style="1" customWidth="1"/>
    <col min="7430" max="7430" width="5" style="1" customWidth="1"/>
    <col min="7431" max="7431" width="4.33203125" style="1" customWidth="1"/>
    <col min="7432" max="7432" width="4.44140625" style="1" customWidth="1"/>
    <col min="7433" max="7433" width="4.77734375" style="1" customWidth="1"/>
    <col min="7434" max="7435" width="5.33203125" style="1" customWidth="1"/>
    <col min="7436" max="7436" width="5.44140625" style="1" customWidth="1"/>
    <col min="7437" max="7437" width="4.33203125" style="1" customWidth="1"/>
    <col min="7438" max="7439" width="4.77734375" style="1" customWidth="1"/>
    <col min="7440" max="7440" width="5.21875" style="1" customWidth="1"/>
    <col min="7441" max="7441" width="4.5546875" style="1" customWidth="1"/>
    <col min="7442" max="7442" width="5.109375" style="1" customWidth="1"/>
    <col min="7443" max="7443" width="4.33203125" style="1" customWidth="1"/>
    <col min="7444" max="7445" width="5.44140625" style="1" customWidth="1"/>
    <col min="7446" max="7680" width="8.109375" style="1"/>
    <col min="7681" max="7681" width="3.88671875" style="1" customWidth="1"/>
    <col min="7682" max="7682" width="14.5546875" style="1" customWidth="1"/>
    <col min="7683" max="7683" width="5.44140625" style="1" customWidth="1"/>
    <col min="7684" max="7684" width="4.33203125" style="1" customWidth="1"/>
    <col min="7685" max="7685" width="4.77734375" style="1" customWidth="1"/>
    <col min="7686" max="7686" width="5" style="1" customWidth="1"/>
    <col min="7687" max="7687" width="4.33203125" style="1" customWidth="1"/>
    <col min="7688" max="7688" width="4.44140625" style="1" customWidth="1"/>
    <col min="7689" max="7689" width="4.77734375" style="1" customWidth="1"/>
    <col min="7690" max="7691" width="5.33203125" style="1" customWidth="1"/>
    <col min="7692" max="7692" width="5.44140625" style="1" customWidth="1"/>
    <col min="7693" max="7693" width="4.33203125" style="1" customWidth="1"/>
    <col min="7694" max="7695" width="4.77734375" style="1" customWidth="1"/>
    <col min="7696" max="7696" width="5.21875" style="1" customWidth="1"/>
    <col min="7697" max="7697" width="4.5546875" style="1" customWidth="1"/>
    <col min="7698" max="7698" width="5.109375" style="1" customWidth="1"/>
    <col min="7699" max="7699" width="4.33203125" style="1" customWidth="1"/>
    <col min="7700" max="7701" width="5.44140625" style="1" customWidth="1"/>
    <col min="7702" max="7936" width="8.109375" style="1"/>
    <col min="7937" max="7937" width="3.88671875" style="1" customWidth="1"/>
    <col min="7938" max="7938" width="14.5546875" style="1" customWidth="1"/>
    <col min="7939" max="7939" width="5.44140625" style="1" customWidth="1"/>
    <col min="7940" max="7940" width="4.33203125" style="1" customWidth="1"/>
    <col min="7941" max="7941" width="4.77734375" style="1" customWidth="1"/>
    <col min="7942" max="7942" width="5" style="1" customWidth="1"/>
    <col min="7943" max="7943" width="4.33203125" style="1" customWidth="1"/>
    <col min="7944" max="7944" width="4.44140625" style="1" customWidth="1"/>
    <col min="7945" max="7945" width="4.77734375" style="1" customWidth="1"/>
    <col min="7946" max="7947" width="5.33203125" style="1" customWidth="1"/>
    <col min="7948" max="7948" width="5.44140625" style="1" customWidth="1"/>
    <col min="7949" max="7949" width="4.33203125" style="1" customWidth="1"/>
    <col min="7950" max="7951" width="4.77734375" style="1" customWidth="1"/>
    <col min="7952" max="7952" width="5.21875" style="1" customWidth="1"/>
    <col min="7953" max="7953" width="4.5546875" style="1" customWidth="1"/>
    <col min="7954" max="7954" width="5.109375" style="1" customWidth="1"/>
    <col min="7955" max="7955" width="4.33203125" style="1" customWidth="1"/>
    <col min="7956" max="7957" width="5.44140625" style="1" customWidth="1"/>
    <col min="7958" max="8192" width="8.109375" style="1"/>
    <col min="8193" max="8193" width="3.88671875" style="1" customWidth="1"/>
    <col min="8194" max="8194" width="14.5546875" style="1" customWidth="1"/>
    <col min="8195" max="8195" width="5.44140625" style="1" customWidth="1"/>
    <col min="8196" max="8196" width="4.33203125" style="1" customWidth="1"/>
    <col min="8197" max="8197" width="4.77734375" style="1" customWidth="1"/>
    <col min="8198" max="8198" width="5" style="1" customWidth="1"/>
    <col min="8199" max="8199" width="4.33203125" style="1" customWidth="1"/>
    <col min="8200" max="8200" width="4.44140625" style="1" customWidth="1"/>
    <col min="8201" max="8201" width="4.77734375" style="1" customWidth="1"/>
    <col min="8202" max="8203" width="5.33203125" style="1" customWidth="1"/>
    <col min="8204" max="8204" width="5.44140625" style="1" customWidth="1"/>
    <col min="8205" max="8205" width="4.33203125" style="1" customWidth="1"/>
    <col min="8206" max="8207" width="4.77734375" style="1" customWidth="1"/>
    <col min="8208" max="8208" width="5.21875" style="1" customWidth="1"/>
    <col min="8209" max="8209" width="4.5546875" style="1" customWidth="1"/>
    <col min="8210" max="8210" width="5.109375" style="1" customWidth="1"/>
    <col min="8211" max="8211" width="4.33203125" style="1" customWidth="1"/>
    <col min="8212" max="8213" width="5.44140625" style="1" customWidth="1"/>
    <col min="8214" max="8448" width="8.109375" style="1"/>
    <col min="8449" max="8449" width="3.88671875" style="1" customWidth="1"/>
    <col min="8450" max="8450" width="14.5546875" style="1" customWidth="1"/>
    <col min="8451" max="8451" width="5.44140625" style="1" customWidth="1"/>
    <col min="8452" max="8452" width="4.33203125" style="1" customWidth="1"/>
    <col min="8453" max="8453" width="4.77734375" style="1" customWidth="1"/>
    <col min="8454" max="8454" width="5" style="1" customWidth="1"/>
    <col min="8455" max="8455" width="4.33203125" style="1" customWidth="1"/>
    <col min="8456" max="8456" width="4.44140625" style="1" customWidth="1"/>
    <col min="8457" max="8457" width="4.77734375" style="1" customWidth="1"/>
    <col min="8458" max="8459" width="5.33203125" style="1" customWidth="1"/>
    <col min="8460" max="8460" width="5.44140625" style="1" customWidth="1"/>
    <col min="8461" max="8461" width="4.33203125" style="1" customWidth="1"/>
    <col min="8462" max="8463" width="4.77734375" style="1" customWidth="1"/>
    <col min="8464" max="8464" width="5.21875" style="1" customWidth="1"/>
    <col min="8465" max="8465" width="4.5546875" style="1" customWidth="1"/>
    <col min="8466" max="8466" width="5.109375" style="1" customWidth="1"/>
    <col min="8467" max="8467" width="4.33203125" style="1" customWidth="1"/>
    <col min="8468" max="8469" width="5.44140625" style="1" customWidth="1"/>
    <col min="8470" max="8704" width="8.109375" style="1"/>
    <col min="8705" max="8705" width="3.88671875" style="1" customWidth="1"/>
    <col min="8706" max="8706" width="14.5546875" style="1" customWidth="1"/>
    <col min="8707" max="8707" width="5.44140625" style="1" customWidth="1"/>
    <col min="8708" max="8708" width="4.33203125" style="1" customWidth="1"/>
    <col min="8709" max="8709" width="4.77734375" style="1" customWidth="1"/>
    <col min="8710" max="8710" width="5" style="1" customWidth="1"/>
    <col min="8711" max="8711" width="4.33203125" style="1" customWidth="1"/>
    <col min="8712" max="8712" width="4.44140625" style="1" customWidth="1"/>
    <col min="8713" max="8713" width="4.77734375" style="1" customWidth="1"/>
    <col min="8714" max="8715" width="5.33203125" style="1" customWidth="1"/>
    <col min="8716" max="8716" width="5.44140625" style="1" customWidth="1"/>
    <col min="8717" max="8717" width="4.33203125" style="1" customWidth="1"/>
    <col min="8718" max="8719" width="4.77734375" style="1" customWidth="1"/>
    <col min="8720" max="8720" width="5.21875" style="1" customWidth="1"/>
    <col min="8721" max="8721" width="4.5546875" style="1" customWidth="1"/>
    <col min="8722" max="8722" width="5.109375" style="1" customWidth="1"/>
    <col min="8723" max="8723" width="4.33203125" style="1" customWidth="1"/>
    <col min="8724" max="8725" width="5.44140625" style="1" customWidth="1"/>
    <col min="8726" max="8960" width="8.109375" style="1"/>
    <col min="8961" max="8961" width="3.88671875" style="1" customWidth="1"/>
    <col min="8962" max="8962" width="14.5546875" style="1" customWidth="1"/>
    <col min="8963" max="8963" width="5.44140625" style="1" customWidth="1"/>
    <col min="8964" max="8964" width="4.33203125" style="1" customWidth="1"/>
    <col min="8965" max="8965" width="4.77734375" style="1" customWidth="1"/>
    <col min="8966" max="8966" width="5" style="1" customWidth="1"/>
    <col min="8967" max="8967" width="4.33203125" style="1" customWidth="1"/>
    <col min="8968" max="8968" width="4.44140625" style="1" customWidth="1"/>
    <col min="8969" max="8969" width="4.77734375" style="1" customWidth="1"/>
    <col min="8970" max="8971" width="5.33203125" style="1" customWidth="1"/>
    <col min="8972" max="8972" width="5.44140625" style="1" customWidth="1"/>
    <col min="8973" max="8973" width="4.33203125" style="1" customWidth="1"/>
    <col min="8974" max="8975" width="4.77734375" style="1" customWidth="1"/>
    <col min="8976" max="8976" width="5.21875" style="1" customWidth="1"/>
    <col min="8977" max="8977" width="4.5546875" style="1" customWidth="1"/>
    <col min="8978" max="8978" width="5.109375" style="1" customWidth="1"/>
    <col min="8979" max="8979" width="4.33203125" style="1" customWidth="1"/>
    <col min="8980" max="8981" width="5.44140625" style="1" customWidth="1"/>
    <col min="8982" max="9216" width="8.109375" style="1"/>
    <col min="9217" max="9217" width="3.88671875" style="1" customWidth="1"/>
    <col min="9218" max="9218" width="14.5546875" style="1" customWidth="1"/>
    <col min="9219" max="9219" width="5.44140625" style="1" customWidth="1"/>
    <col min="9220" max="9220" width="4.33203125" style="1" customWidth="1"/>
    <col min="9221" max="9221" width="4.77734375" style="1" customWidth="1"/>
    <col min="9222" max="9222" width="5" style="1" customWidth="1"/>
    <col min="9223" max="9223" width="4.33203125" style="1" customWidth="1"/>
    <col min="9224" max="9224" width="4.44140625" style="1" customWidth="1"/>
    <col min="9225" max="9225" width="4.77734375" style="1" customWidth="1"/>
    <col min="9226" max="9227" width="5.33203125" style="1" customWidth="1"/>
    <col min="9228" max="9228" width="5.44140625" style="1" customWidth="1"/>
    <col min="9229" max="9229" width="4.33203125" style="1" customWidth="1"/>
    <col min="9230" max="9231" width="4.77734375" style="1" customWidth="1"/>
    <col min="9232" max="9232" width="5.21875" style="1" customWidth="1"/>
    <col min="9233" max="9233" width="4.5546875" style="1" customWidth="1"/>
    <col min="9234" max="9234" width="5.109375" style="1" customWidth="1"/>
    <col min="9235" max="9235" width="4.33203125" style="1" customWidth="1"/>
    <col min="9236" max="9237" width="5.44140625" style="1" customWidth="1"/>
    <col min="9238" max="9472" width="8.109375" style="1"/>
    <col min="9473" max="9473" width="3.88671875" style="1" customWidth="1"/>
    <col min="9474" max="9474" width="14.5546875" style="1" customWidth="1"/>
    <col min="9475" max="9475" width="5.44140625" style="1" customWidth="1"/>
    <col min="9476" max="9476" width="4.33203125" style="1" customWidth="1"/>
    <col min="9477" max="9477" width="4.77734375" style="1" customWidth="1"/>
    <col min="9478" max="9478" width="5" style="1" customWidth="1"/>
    <col min="9479" max="9479" width="4.33203125" style="1" customWidth="1"/>
    <col min="9480" max="9480" width="4.44140625" style="1" customWidth="1"/>
    <col min="9481" max="9481" width="4.77734375" style="1" customWidth="1"/>
    <col min="9482" max="9483" width="5.33203125" style="1" customWidth="1"/>
    <col min="9484" max="9484" width="5.44140625" style="1" customWidth="1"/>
    <col min="9485" max="9485" width="4.33203125" style="1" customWidth="1"/>
    <col min="9486" max="9487" width="4.77734375" style="1" customWidth="1"/>
    <col min="9488" max="9488" width="5.21875" style="1" customWidth="1"/>
    <col min="9489" max="9489" width="4.5546875" style="1" customWidth="1"/>
    <col min="9490" max="9490" width="5.109375" style="1" customWidth="1"/>
    <col min="9491" max="9491" width="4.33203125" style="1" customWidth="1"/>
    <col min="9492" max="9493" width="5.44140625" style="1" customWidth="1"/>
    <col min="9494" max="9728" width="8.109375" style="1"/>
    <col min="9729" max="9729" width="3.88671875" style="1" customWidth="1"/>
    <col min="9730" max="9730" width="14.5546875" style="1" customWidth="1"/>
    <col min="9731" max="9731" width="5.44140625" style="1" customWidth="1"/>
    <col min="9732" max="9732" width="4.33203125" style="1" customWidth="1"/>
    <col min="9733" max="9733" width="4.77734375" style="1" customWidth="1"/>
    <col min="9734" max="9734" width="5" style="1" customWidth="1"/>
    <col min="9735" max="9735" width="4.33203125" style="1" customWidth="1"/>
    <col min="9736" max="9736" width="4.44140625" style="1" customWidth="1"/>
    <col min="9737" max="9737" width="4.77734375" style="1" customWidth="1"/>
    <col min="9738" max="9739" width="5.33203125" style="1" customWidth="1"/>
    <col min="9740" max="9740" width="5.44140625" style="1" customWidth="1"/>
    <col min="9741" max="9741" width="4.33203125" style="1" customWidth="1"/>
    <col min="9742" max="9743" width="4.77734375" style="1" customWidth="1"/>
    <col min="9744" max="9744" width="5.21875" style="1" customWidth="1"/>
    <col min="9745" max="9745" width="4.5546875" style="1" customWidth="1"/>
    <col min="9746" max="9746" width="5.109375" style="1" customWidth="1"/>
    <col min="9747" max="9747" width="4.33203125" style="1" customWidth="1"/>
    <col min="9748" max="9749" width="5.44140625" style="1" customWidth="1"/>
    <col min="9750" max="9984" width="8.109375" style="1"/>
    <col min="9985" max="9985" width="3.88671875" style="1" customWidth="1"/>
    <col min="9986" max="9986" width="14.5546875" style="1" customWidth="1"/>
    <col min="9987" max="9987" width="5.44140625" style="1" customWidth="1"/>
    <col min="9988" max="9988" width="4.33203125" style="1" customWidth="1"/>
    <col min="9989" max="9989" width="4.77734375" style="1" customWidth="1"/>
    <col min="9990" max="9990" width="5" style="1" customWidth="1"/>
    <col min="9991" max="9991" width="4.33203125" style="1" customWidth="1"/>
    <col min="9992" max="9992" width="4.44140625" style="1" customWidth="1"/>
    <col min="9993" max="9993" width="4.77734375" style="1" customWidth="1"/>
    <col min="9994" max="9995" width="5.33203125" style="1" customWidth="1"/>
    <col min="9996" max="9996" width="5.44140625" style="1" customWidth="1"/>
    <col min="9997" max="9997" width="4.33203125" style="1" customWidth="1"/>
    <col min="9998" max="9999" width="4.77734375" style="1" customWidth="1"/>
    <col min="10000" max="10000" width="5.21875" style="1" customWidth="1"/>
    <col min="10001" max="10001" width="4.5546875" style="1" customWidth="1"/>
    <col min="10002" max="10002" width="5.109375" style="1" customWidth="1"/>
    <col min="10003" max="10003" width="4.33203125" style="1" customWidth="1"/>
    <col min="10004" max="10005" width="5.44140625" style="1" customWidth="1"/>
    <col min="10006" max="10240" width="8.109375" style="1"/>
    <col min="10241" max="10241" width="3.88671875" style="1" customWidth="1"/>
    <col min="10242" max="10242" width="14.5546875" style="1" customWidth="1"/>
    <col min="10243" max="10243" width="5.44140625" style="1" customWidth="1"/>
    <col min="10244" max="10244" width="4.33203125" style="1" customWidth="1"/>
    <col min="10245" max="10245" width="4.77734375" style="1" customWidth="1"/>
    <col min="10246" max="10246" width="5" style="1" customWidth="1"/>
    <col min="10247" max="10247" width="4.33203125" style="1" customWidth="1"/>
    <col min="10248" max="10248" width="4.44140625" style="1" customWidth="1"/>
    <col min="10249" max="10249" width="4.77734375" style="1" customWidth="1"/>
    <col min="10250" max="10251" width="5.33203125" style="1" customWidth="1"/>
    <col min="10252" max="10252" width="5.44140625" style="1" customWidth="1"/>
    <col min="10253" max="10253" width="4.33203125" style="1" customWidth="1"/>
    <col min="10254" max="10255" width="4.77734375" style="1" customWidth="1"/>
    <col min="10256" max="10256" width="5.21875" style="1" customWidth="1"/>
    <col min="10257" max="10257" width="4.5546875" style="1" customWidth="1"/>
    <col min="10258" max="10258" width="5.109375" style="1" customWidth="1"/>
    <col min="10259" max="10259" width="4.33203125" style="1" customWidth="1"/>
    <col min="10260" max="10261" width="5.44140625" style="1" customWidth="1"/>
    <col min="10262" max="10496" width="8.109375" style="1"/>
    <col min="10497" max="10497" width="3.88671875" style="1" customWidth="1"/>
    <col min="10498" max="10498" width="14.5546875" style="1" customWidth="1"/>
    <col min="10499" max="10499" width="5.44140625" style="1" customWidth="1"/>
    <col min="10500" max="10500" width="4.33203125" style="1" customWidth="1"/>
    <col min="10501" max="10501" width="4.77734375" style="1" customWidth="1"/>
    <col min="10502" max="10502" width="5" style="1" customWidth="1"/>
    <col min="10503" max="10503" width="4.33203125" style="1" customWidth="1"/>
    <col min="10504" max="10504" width="4.44140625" style="1" customWidth="1"/>
    <col min="10505" max="10505" width="4.77734375" style="1" customWidth="1"/>
    <col min="10506" max="10507" width="5.33203125" style="1" customWidth="1"/>
    <col min="10508" max="10508" width="5.44140625" style="1" customWidth="1"/>
    <col min="10509" max="10509" width="4.33203125" style="1" customWidth="1"/>
    <col min="10510" max="10511" width="4.77734375" style="1" customWidth="1"/>
    <col min="10512" max="10512" width="5.21875" style="1" customWidth="1"/>
    <col min="10513" max="10513" width="4.5546875" style="1" customWidth="1"/>
    <col min="10514" max="10514" width="5.109375" style="1" customWidth="1"/>
    <col min="10515" max="10515" width="4.33203125" style="1" customWidth="1"/>
    <col min="10516" max="10517" width="5.44140625" style="1" customWidth="1"/>
    <col min="10518" max="10752" width="8.109375" style="1"/>
    <col min="10753" max="10753" width="3.88671875" style="1" customWidth="1"/>
    <col min="10754" max="10754" width="14.5546875" style="1" customWidth="1"/>
    <col min="10755" max="10755" width="5.44140625" style="1" customWidth="1"/>
    <col min="10756" max="10756" width="4.33203125" style="1" customWidth="1"/>
    <col min="10757" max="10757" width="4.77734375" style="1" customWidth="1"/>
    <col min="10758" max="10758" width="5" style="1" customWidth="1"/>
    <col min="10759" max="10759" width="4.33203125" style="1" customWidth="1"/>
    <col min="10760" max="10760" width="4.44140625" style="1" customWidth="1"/>
    <col min="10761" max="10761" width="4.77734375" style="1" customWidth="1"/>
    <col min="10762" max="10763" width="5.33203125" style="1" customWidth="1"/>
    <col min="10764" max="10764" width="5.44140625" style="1" customWidth="1"/>
    <col min="10765" max="10765" width="4.33203125" style="1" customWidth="1"/>
    <col min="10766" max="10767" width="4.77734375" style="1" customWidth="1"/>
    <col min="10768" max="10768" width="5.21875" style="1" customWidth="1"/>
    <col min="10769" max="10769" width="4.5546875" style="1" customWidth="1"/>
    <col min="10770" max="10770" width="5.109375" style="1" customWidth="1"/>
    <col min="10771" max="10771" width="4.33203125" style="1" customWidth="1"/>
    <col min="10772" max="10773" width="5.44140625" style="1" customWidth="1"/>
    <col min="10774" max="11008" width="8.109375" style="1"/>
    <col min="11009" max="11009" width="3.88671875" style="1" customWidth="1"/>
    <col min="11010" max="11010" width="14.5546875" style="1" customWidth="1"/>
    <col min="11011" max="11011" width="5.44140625" style="1" customWidth="1"/>
    <col min="11012" max="11012" width="4.33203125" style="1" customWidth="1"/>
    <col min="11013" max="11013" width="4.77734375" style="1" customWidth="1"/>
    <col min="11014" max="11014" width="5" style="1" customWidth="1"/>
    <col min="11015" max="11015" width="4.33203125" style="1" customWidth="1"/>
    <col min="11016" max="11016" width="4.44140625" style="1" customWidth="1"/>
    <col min="11017" max="11017" width="4.77734375" style="1" customWidth="1"/>
    <col min="11018" max="11019" width="5.33203125" style="1" customWidth="1"/>
    <col min="11020" max="11020" width="5.44140625" style="1" customWidth="1"/>
    <col min="11021" max="11021" width="4.33203125" style="1" customWidth="1"/>
    <col min="11022" max="11023" width="4.77734375" style="1" customWidth="1"/>
    <col min="11024" max="11024" width="5.21875" style="1" customWidth="1"/>
    <col min="11025" max="11025" width="4.5546875" style="1" customWidth="1"/>
    <col min="11026" max="11026" width="5.109375" style="1" customWidth="1"/>
    <col min="11027" max="11027" width="4.33203125" style="1" customWidth="1"/>
    <col min="11028" max="11029" width="5.44140625" style="1" customWidth="1"/>
    <col min="11030" max="11264" width="8.109375" style="1"/>
    <col min="11265" max="11265" width="3.88671875" style="1" customWidth="1"/>
    <col min="11266" max="11266" width="14.5546875" style="1" customWidth="1"/>
    <col min="11267" max="11267" width="5.44140625" style="1" customWidth="1"/>
    <col min="11268" max="11268" width="4.33203125" style="1" customWidth="1"/>
    <col min="11269" max="11269" width="4.77734375" style="1" customWidth="1"/>
    <col min="11270" max="11270" width="5" style="1" customWidth="1"/>
    <col min="11271" max="11271" width="4.33203125" style="1" customWidth="1"/>
    <col min="11272" max="11272" width="4.44140625" style="1" customWidth="1"/>
    <col min="11273" max="11273" width="4.77734375" style="1" customWidth="1"/>
    <col min="11274" max="11275" width="5.33203125" style="1" customWidth="1"/>
    <col min="11276" max="11276" width="5.44140625" style="1" customWidth="1"/>
    <col min="11277" max="11277" width="4.33203125" style="1" customWidth="1"/>
    <col min="11278" max="11279" width="4.77734375" style="1" customWidth="1"/>
    <col min="11280" max="11280" width="5.21875" style="1" customWidth="1"/>
    <col min="11281" max="11281" width="4.5546875" style="1" customWidth="1"/>
    <col min="11282" max="11282" width="5.109375" style="1" customWidth="1"/>
    <col min="11283" max="11283" width="4.33203125" style="1" customWidth="1"/>
    <col min="11284" max="11285" width="5.44140625" style="1" customWidth="1"/>
    <col min="11286" max="11520" width="8.109375" style="1"/>
    <col min="11521" max="11521" width="3.88671875" style="1" customWidth="1"/>
    <col min="11522" max="11522" width="14.5546875" style="1" customWidth="1"/>
    <col min="11523" max="11523" width="5.44140625" style="1" customWidth="1"/>
    <col min="11524" max="11524" width="4.33203125" style="1" customWidth="1"/>
    <col min="11525" max="11525" width="4.77734375" style="1" customWidth="1"/>
    <col min="11526" max="11526" width="5" style="1" customWidth="1"/>
    <col min="11527" max="11527" width="4.33203125" style="1" customWidth="1"/>
    <col min="11528" max="11528" width="4.44140625" style="1" customWidth="1"/>
    <col min="11529" max="11529" width="4.77734375" style="1" customWidth="1"/>
    <col min="11530" max="11531" width="5.33203125" style="1" customWidth="1"/>
    <col min="11532" max="11532" width="5.44140625" style="1" customWidth="1"/>
    <col min="11533" max="11533" width="4.33203125" style="1" customWidth="1"/>
    <col min="11534" max="11535" width="4.77734375" style="1" customWidth="1"/>
    <col min="11536" max="11536" width="5.21875" style="1" customWidth="1"/>
    <col min="11537" max="11537" width="4.5546875" style="1" customWidth="1"/>
    <col min="11538" max="11538" width="5.109375" style="1" customWidth="1"/>
    <col min="11539" max="11539" width="4.33203125" style="1" customWidth="1"/>
    <col min="11540" max="11541" width="5.44140625" style="1" customWidth="1"/>
    <col min="11542" max="11776" width="8.109375" style="1"/>
    <col min="11777" max="11777" width="3.88671875" style="1" customWidth="1"/>
    <col min="11778" max="11778" width="14.5546875" style="1" customWidth="1"/>
    <col min="11779" max="11779" width="5.44140625" style="1" customWidth="1"/>
    <col min="11780" max="11780" width="4.33203125" style="1" customWidth="1"/>
    <col min="11781" max="11781" width="4.77734375" style="1" customWidth="1"/>
    <col min="11782" max="11782" width="5" style="1" customWidth="1"/>
    <col min="11783" max="11783" width="4.33203125" style="1" customWidth="1"/>
    <col min="11784" max="11784" width="4.44140625" style="1" customWidth="1"/>
    <col min="11785" max="11785" width="4.77734375" style="1" customWidth="1"/>
    <col min="11786" max="11787" width="5.33203125" style="1" customWidth="1"/>
    <col min="11788" max="11788" width="5.44140625" style="1" customWidth="1"/>
    <col min="11789" max="11789" width="4.33203125" style="1" customWidth="1"/>
    <col min="11790" max="11791" width="4.77734375" style="1" customWidth="1"/>
    <col min="11792" max="11792" width="5.21875" style="1" customWidth="1"/>
    <col min="11793" max="11793" width="4.5546875" style="1" customWidth="1"/>
    <col min="11794" max="11794" width="5.109375" style="1" customWidth="1"/>
    <col min="11795" max="11795" width="4.33203125" style="1" customWidth="1"/>
    <col min="11796" max="11797" width="5.44140625" style="1" customWidth="1"/>
    <col min="11798" max="12032" width="8.109375" style="1"/>
    <col min="12033" max="12033" width="3.88671875" style="1" customWidth="1"/>
    <col min="12034" max="12034" width="14.5546875" style="1" customWidth="1"/>
    <col min="12035" max="12035" width="5.44140625" style="1" customWidth="1"/>
    <col min="12036" max="12036" width="4.33203125" style="1" customWidth="1"/>
    <col min="12037" max="12037" width="4.77734375" style="1" customWidth="1"/>
    <col min="12038" max="12038" width="5" style="1" customWidth="1"/>
    <col min="12039" max="12039" width="4.33203125" style="1" customWidth="1"/>
    <col min="12040" max="12040" width="4.44140625" style="1" customWidth="1"/>
    <col min="12041" max="12041" width="4.77734375" style="1" customWidth="1"/>
    <col min="12042" max="12043" width="5.33203125" style="1" customWidth="1"/>
    <col min="12044" max="12044" width="5.44140625" style="1" customWidth="1"/>
    <col min="12045" max="12045" width="4.33203125" style="1" customWidth="1"/>
    <col min="12046" max="12047" width="4.77734375" style="1" customWidth="1"/>
    <col min="12048" max="12048" width="5.21875" style="1" customWidth="1"/>
    <col min="12049" max="12049" width="4.5546875" style="1" customWidth="1"/>
    <col min="12050" max="12050" width="5.109375" style="1" customWidth="1"/>
    <col min="12051" max="12051" width="4.33203125" style="1" customWidth="1"/>
    <col min="12052" max="12053" width="5.44140625" style="1" customWidth="1"/>
    <col min="12054" max="12288" width="8.109375" style="1"/>
    <col min="12289" max="12289" width="3.88671875" style="1" customWidth="1"/>
    <col min="12290" max="12290" width="14.5546875" style="1" customWidth="1"/>
    <col min="12291" max="12291" width="5.44140625" style="1" customWidth="1"/>
    <col min="12292" max="12292" width="4.33203125" style="1" customWidth="1"/>
    <col min="12293" max="12293" width="4.77734375" style="1" customWidth="1"/>
    <col min="12294" max="12294" width="5" style="1" customWidth="1"/>
    <col min="12295" max="12295" width="4.33203125" style="1" customWidth="1"/>
    <col min="12296" max="12296" width="4.44140625" style="1" customWidth="1"/>
    <col min="12297" max="12297" width="4.77734375" style="1" customWidth="1"/>
    <col min="12298" max="12299" width="5.33203125" style="1" customWidth="1"/>
    <col min="12300" max="12300" width="5.44140625" style="1" customWidth="1"/>
    <col min="12301" max="12301" width="4.33203125" style="1" customWidth="1"/>
    <col min="12302" max="12303" width="4.77734375" style="1" customWidth="1"/>
    <col min="12304" max="12304" width="5.21875" style="1" customWidth="1"/>
    <col min="12305" max="12305" width="4.5546875" style="1" customWidth="1"/>
    <col min="12306" max="12306" width="5.109375" style="1" customWidth="1"/>
    <col min="12307" max="12307" width="4.33203125" style="1" customWidth="1"/>
    <col min="12308" max="12309" width="5.44140625" style="1" customWidth="1"/>
    <col min="12310" max="12544" width="8.109375" style="1"/>
    <col min="12545" max="12545" width="3.88671875" style="1" customWidth="1"/>
    <col min="12546" max="12546" width="14.5546875" style="1" customWidth="1"/>
    <col min="12547" max="12547" width="5.44140625" style="1" customWidth="1"/>
    <col min="12548" max="12548" width="4.33203125" style="1" customWidth="1"/>
    <col min="12549" max="12549" width="4.77734375" style="1" customWidth="1"/>
    <col min="12550" max="12550" width="5" style="1" customWidth="1"/>
    <col min="12551" max="12551" width="4.33203125" style="1" customWidth="1"/>
    <col min="12552" max="12552" width="4.44140625" style="1" customWidth="1"/>
    <col min="12553" max="12553" width="4.77734375" style="1" customWidth="1"/>
    <col min="12554" max="12555" width="5.33203125" style="1" customWidth="1"/>
    <col min="12556" max="12556" width="5.44140625" style="1" customWidth="1"/>
    <col min="12557" max="12557" width="4.33203125" style="1" customWidth="1"/>
    <col min="12558" max="12559" width="4.77734375" style="1" customWidth="1"/>
    <col min="12560" max="12560" width="5.21875" style="1" customWidth="1"/>
    <col min="12561" max="12561" width="4.5546875" style="1" customWidth="1"/>
    <col min="12562" max="12562" width="5.109375" style="1" customWidth="1"/>
    <col min="12563" max="12563" width="4.33203125" style="1" customWidth="1"/>
    <col min="12564" max="12565" width="5.44140625" style="1" customWidth="1"/>
    <col min="12566" max="12800" width="8.109375" style="1"/>
    <col min="12801" max="12801" width="3.88671875" style="1" customWidth="1"/>
    <col min="12802" max="12802" width="14.5546875" style="1" customWidth="1"/>
    <col min="12803" max="12803" width="5.44140625" style="1" customWidth="1"/>
    <col min="12804" max="12804" width="4.33203125" style="1" customWidth="1"/>
    <col min="12805" max="12805" width="4.77734375" style="1" customWidth="1"/>
    <col min="12806" max="12806" width="5" style="1" customWidth="1"/>
    <col min="12807" max="12807" width="4.33203125" style="1" customWidth="1"/>
    <col min="12808" max="12808" width="4.44140625" style="1" customWidth="1"/>
    <col min="12809" max="12809" width="4.77734375" style="1" customWidth="1"/>
    <col min="12810" max="12811" width="5.33203125" style="1" customWidth="1"/>
    <col min="12812" max="12812" width="5.44140625" style="1" customWidth="1"/>
    <col min="12813" max="12813" width="4.33203125" style="1" customWidth="1"/>
    <col min="12814" max="12815" width="4.77734375" style="1" customWidth="1"/>
    <col min="12816" max="12816" width="5.21875" style="1" customWidth="1"/>
    <col min="12817" max="12817" width="4.5546875" style="1" customWidth="1"/>
    <col min="12818" max="12818" width="5.109375" style="1" customWidth="1"/>
    <col min="12819" max="12819" width="4.33203125" style="1" customWidth="1"/>
    <col min="12820" max="12821" width="5.44140625" style="1" customWidth="1"/>
    <col min="12822" max="13056" width="8.109375" style="1"/>
    <col min="13057" max="13057" width="3.88671875" style="1" customWidth="1"/>
    <col min="13058" max="13058" width="14.5546875" style="1" customWidth="1"/>
    <col min="13059" max="13059" width="5.44140625" style="1" customWidth="1"/>
    <col min="13060" max="13060" width="4.33203125" style="1" customWidth="1"/>
    <col min="13061" max="13061" width="4.77734375" style="1" customWidth="1"/>
    <col min="13062" max="13062" width="5" style="1" customWidth="1"/>
    <col min="13063" max="13063" width="4.33203125" style="1" customWidth="1"/>
    <col min="13064" max="13064" width="4.44140625" style="1" customWidth="1"/>
    <col min="13065" max="13065" width="4.77734375" style="1" customWidth="1"/>
    <col min="13066" max="13067" width="5.33203125" style="1" customWidth="1"/>
    <col min="13068" max="13068" width="5.44140625" style="1" customWidth="1"/>
    <col min="13069" max="13069" width="4.33203125" style="1" customWidth="1"/>
    <col min="13070" max="13071" width="4.77734375" style="1" customWidth="1"/>
    <col min="13072" max="13072" width="5.21875" style="1" customWidth="1"/>
    <col min="13073" max="13073" width="4.5546875" style="1" customWidth="1"/>
    <col min="13074" max="13074" width="5.109375" style="1" customWidth="1"/>
    <col min="13075" max="13075" width="4.33203125" style="1" customWidth="1"/>
    <col min="13076" max="13077" width="5.44140625" style="1" customWidth="1"/>
    <col min="13078" max="13312" width="8.109375" style="1"/>
    <col min="13313" max="13313" width="3.88671875" style="1" customWidth="1"/>
    <col min="13314" max="13314" width="14.5546875" style="1" customWidth="1"/>
    <col min="13315" max="13315" width="5.44140625" style="1" customWidth="1"/>
    <col min="13316" max="13316" width="4.33203125" style="1" customWidth="1"/>
    <col min="13317" max="13317" width="4.77734375" style="1" customWidth="1"/>
    <col min="13318" max="13318" width="5" style="1" customWidth="1"/>
    <col min="13319" max="13319" width="4.33203125" style="1" customWidth="1"/>
    <col min="13320" max="13320" width="4.44140625" style="1" customWidth="1"/>
    <col min="13321" max="13321" width="4.77734375" style="1" customWidth="1"/>
    <col min="13322" max="13323" width="5.33203125" style="1" customWidth="1"/>
    <col min="13324" max="13324" width="5.44140625" style="1" customWidth="1"/>
    <col min="13325" max="13325" width="4.33203125" style="1" customWidth="1"/>
    <col min="13326" max="13327" width="4.77734375" style="1" customWidth="1"/>
    <col min="13328" max="13328" width="5.21875" style="1" customWidth="1"/>
    <col min="13329" max="13329" width="4.5546875" style="1" customWidth="1"/>
    <col min="13330" max="13330" width="5.109375" style="1" customWidth="1"/>
    <col min="13331" max="13331" width="4.33203125" style="1" customWidth="1"/>
    <col min="13332" max="13333" width="5.44140625" style="1" customWidth="1"/>
    <col min="13334" max="13568" width="8.109375" style="1"/>
    <col min="13569" max="13569" width="3.88671875" style="1" customWidth="1"/>
    <col min="13570" max="13570" width="14.5546875" style="1" customWidth="1"/>
    <col min="13571" max="13571" width="5.44140625" style="1" customWidth="1"/>
    <col min="13572" max="13572" width="4.33203125" style="1" customWidth="1"/>
    <col min="13573" max="13573" width="4.77734375" style="1" customWidth="1"/>
    <col min="13574" max="13574" width="5" style="1" customWidth="1"/>
    <col min="13575" max="13575" width="4.33203125" style="1" customWidth="1"/>
    <col min="13576" max="13576" width="4.44140625" style="1" customWidth="1"/>
    <col min="13577" max="13577" width="4.77734375" style="1" customWidth="1"/>
    <col min="13578" max="13579" width="5.33203125" style="1" customWidth="1"/>
    <col min="13580" max="13580" width="5.44140625" style="1" customWidth="1"/>
    <col min="13581" max="13581" width="4.33203125" style="1" customWidth="1"/>
    <col min="13582" max="13583" width="4.77734375" style="1" customWidth="1"/>
    <col min="13584" max="13584" width="5.21875" style="1" customWidth="1"/>
    <col min="13585" max="13585" width="4.5546875" style="1" customWidth="1"/>
    <col min="13586" max="13586" width="5.109375" style="1" customWidth="1"/>
    <col min="13587" max="13587" width="4.33203125" style="1" customWidth="1"/>
    <col min="13588" max="13589" width="5.44140625" style="1" customWidth="1"/>
    <col min="13590" max="13824" width="8.109375" style="1"/>
    <col min="13825" max="13825" width="3.88671875" style="1" customWidth="1"/>
    <col min="13826" max="13826" width="14.5546875" style="1" customWidth="1"/>
    <col min="13827" max="13827" width="5.44140625" style="1" customWidth="1"/>
    <col min="13828" max="13828" width="4.33203125" style="1" customWidth="1"/>
    <col min="13829" max="13829" width="4.77734375" style="1" customWidth="1"/>
    <col min="13830" max="13830" width="5" style="1" customWidth="1"/>
    <col min="13831" max="13831" width="4.33203125" style="1" customWidth="1"/>
    <col min="13832" max="13832" width="4.44140625" style="1" customWidth="1"/>
    <col min="13833" max="13833" width="4.77734375" style="1" customWidth="1"/>
    <col min="13834" max="13835" width="5.33203125" style="1" customWidth="1"/>
    <col min="13836" max="13836" width="5.44140625" style="1" customWidth="1"/>
    <col min="13837" max="13837" width="4.33203125" style="1" customWidth="1"/>
    <col min="13838" max="13839" width="4.77734375" style="1" customWidth="1"/>
    <col min="13840" max="13840" width="5.21875" style="1" customWidth="1"/>
    <col min="13841" max="13841" width="4.5546875" style="1" customWidth="1"/>
    <col min="13842" max="13842" width="5.109375" style="1" customWidth="1"/>
    <col min="13843" max="13843" width="4.33203125" style="1" customWidth="1"/>
    <col min="13844" max="13845" width="5.44140625" style="1" customWidth="1"/>
    <col min="13846" max="14080" width="8.109375" style="1"/>
    <col min="14081" max="14081" width="3.88671875" style="1" customWidth="1"/>
    <col min="14082" max="14082" width="14.5546875" style="1" customWidth="1"/>
    <col min="14083" max="14083" width="5.44140625" style="1" customWidth="1"/>
    <col min="14084" max="14084" width="4.33203125" style="1" customWidth="1"/>
    <col min="14085" max="14085" width="4.77734375" style="1" customWidth="1"/>
    <col min="14086" max="14086" width="5" style="1" customWidth="1"/>
    <col min="14087" max="14087" width="4.33203125" style="1" customWidth="1"/>
    <col min="14088" max="14088" width="4.44140625" style="1" customWidth="1"/>
    <col min="14089" max="14089" width="4.77734375" style="1" customWidth="1"/>
    <col min="14090" max="14091" width="5.33203125" style="1" customWidth="1"/>
    <col min="14092" max="14092" width="5.44140625" style="1" customWidth="1"/>
    <col min="14093" max="14093" width="4.33203125" style="1" customWidth="1"/>
    <col min="14094" max="14095" width="4.77734375" style="1" customWidth="1"/>
    <col min="14096" max="14096" width="5.21875" style="1" customWidth="1"/>
    <col min="14097" max="14097" width="4.5546875" style="1" customWidth="1"/>
    <col min="14098" max="14098" width="5.109375" style="1" customWidth="1"/>
    <col min="14099" max="14099" width="4.33203125" style="1" customWidth="1"/>
    <col min="14100" max="14101" width="5.44140625" style="1" customWidth="1"/>
    <col min="14102" max="14336" width="8.109375" style="1"/>
    <col min="14337" max="14337" width="3.88671875" style="1" customWidth="1"/>
    <col min="14338" max="14338" width="14.5546875" style="1" customWidth="1"/>
    <col min="14339" max="14339" width="5.44140625" style="1" customWidth="1"/>
    <col min="14340" max="14340" width="4.33203125" style="1" customWidth="1"/>
    <col min="14341" max="14341" width="4.77734375" style="1" customWidth="1"/>
    <col min="14342" max="14342" width="5" style="1" customWidth="1"/>
    <col min="14343" max="14343" width="4.33203125" style="1" customWidth="1"/>
    <col min="14344" max="14344" width="4.44140625" style="1" customWidth="1"/>
    <col min="14345" max="14345" width="4.77734375" style="1" customWidth="1"/>
    <col min="14346" max="14347" width="5.33203125" style="1" customWidth="1"/>
    <col min="14348" max="14348" width="5.44140625" style="1" customWidth="1"/>
    <col min="14349" max="14349" width="4.33203125" style="1" customWidth="1"/>
    <col min="14350" max="14351" width="4.77734375" style="1" customWidth="1"/>
    <col min="14352" max="14352" width="5.21875" style="1" customWidth="1"/>
    <col min="14353" max="14353" width="4.5546875" style="1" customWidth="1"/>
    <col min="14354" max="14354" width="5.109375" style="1" customWidth="1"/>
    <col min="14355" max="14355" width="4.33203125" style="1" customWidth="1"/>
    <col min="14356" max="14357" width="5.44140625" style="1" customWidth="1"/>
    <col min="14358" max="14592" width="8.109375" style="1"/>
    <col min="14593" max="14593" width="3.88671875" style="1" customWidth="1"/>
    <col min="14594" max="14594" width="14.5546875" style="1" customWidth="1"/>
    <col min="14595" max="14595" width="5.44140625" style="1" customWidth="1"/>
    <col min="14596" max="14596" width="4.33203125" style="1" customWidth="1"/>
    <col min="14597" max="14597" width="4.77734375" style="1" customWidth="1"/>
    <col min="14598" max="14598" width="5" style="1" customWidth="1"/>
    <col min="14599" max="14599" width="4.33203125" style="1" customWidth="1"/>
    <col min="14600" max="14600" width="4.44140625" style="1" customWidth="1"/>
    <col min="14601" max="14601" width="4.77734375" style="1" customWidth="1"/>
    <col min="14602" max="14603" width="5.33203125" style="1" customWidth="1"/>
    <col min="14604" max="14604" width="5.44140625" style="1" customWidth="1"/>
    <col min="14605" max="14605" width="4.33203125" style="1" customWidth="1"/>
    <col min="14606" max="14607" width="4.77734375" style="1" customWidth="1"/>
    <col min="14608" max="14608" width="5.21875" style="1" customWidth="1"/>
    <col min="14609" max="14609" width="4.5546875" style="1" customWidth="1"/>
    <col min="14610" max="14610" width="5.109375" style="1" customWidth="1"/>
    <col min="14611" max="14611" width="4.33203125" style="1" customWidth="1"/>
    <col min="14612" max="14613" width="5.44140625" style="1" customWidth="1"/>
    <col min="14614" max="14848" width="8.109375" style="1"/>
    <col min="14849" max="14849" width="3.88671875" style="1" customWidth="1"/>
    <col min="14850" max="14850" width="14.5546875" style="1" customWidth="1"/>
    <col min="14851" max="14851" width="5.44140625" style="1" customWidth="1"/>
    <col min="14852" max="14852" width="4.33203125" style="1" customWidth="1"/>
    <col min="14853" max="14853" width="4.77734375" style="1" customWidth="1"/>
    <col min="14854" max="14854" width="5" style="1" customWidth="1"/>
    <col min="14855" max="14855" width="4.33203125" style="1" customWidth="1"/>
    <col min="14856" max="14856" width="4.44140625" style="1" customWidth="1"/>
    <col min="14857" max="14857" width="4.77734375" style="1" customWidth="1"/>
    <col min="14858" max="14859" width="5.33203125" style="1" customWidth="1"/>
    <col min="14860" max="14860" width="5.44140625" style="1" customWidth="1"/>
    <col min="14861" max="14861" width="4.33203125" style="1" customWidth="1"/>
    <col min="14862" max="14863" width="4.77734375" style="1" customWidth="1"/>
    <col min="14864" max="14864" width="5.21875" style="1" customWidth="1"/>
    <col min="14865" max="14865" width="4.5546875" style="1" customWidth="1"/>
    <col min="14866" max="14866" width="5.109375" style="1" customWidth="1"/>
    <col min="14867" max="14867" width="4.33203125" style="1" customWidth="1"/>
    <col min="14868" max="14869" width="5.44140625" style="1" customWidth="1"/>
    <col min="14870" max="15104" width="8.109375" style="1"/>
    <col min="15105" max="15105" width="3.88671875" style="1" customWidth="1"/>
    <col min="15106" max="15106" width="14.5546875" style="1" customWidth="1"/>
    <col min="15107" max="15107" width="5.44140625" style="1" customWidth="1"/>
    <col min="15108" max="15108" width="4.33203125" style="1" customWidth="1"/>
    <col min="15109" max="15109" width="4.77734375" style="1" customWidth="1"/>
    <col min="15110" max="15110" width="5" style="1" customWidth="1"/>
    <col min="15111" max="15111" width="4.33203125" style="1" customWidth="1"/>
    <col min="15112" max="15112" width="4.44140625" style="1" customWidth="1"/>
    <col min="15113" max="15113" width="4.77734375" style="1" customWidth="1"/>
    <col min="15114" max="15115" width="5.33203125" style="1" customWidth="1"/>
    <col min="15116" max="15116" width="5.44140625" style="1" customWidth="1"/>
    <col min="15117" max="15117" width="4.33203125" style="1" customWidth="1"/>
    <col min="15118" max="15119" width="4.77734375" style="1" customWidth="1"/>
    <col min="15120" max="15120" width="5.21875" style="1" customWidth="1"/>
    <col min="15121" max="15121" width="4.5546875" style="1" customWidth="1"/>
    <col min="15122" max="15122" width="5.109375" style="1" customWidth="1"/>
    <col min="15123" max="15123" width="4.33203125" style="1" customWidth="1"/>
    <col min="15124" max="15125" width="5.44140625" style="1" customWidth="1"/>
    <col min="15126" max="15360" width="8.109375" style="1"/>
    <col min="15361" max="15361" width="3.88671875" style="1" customWidth="1"/>
    <col min="15362" max="15362" width="14.5546875" style="1" customWidth="1"/>
    <col min="15363" max="15363" width="5.44140625" style="1" customWidth="1"/>
    <col min="15364" max="15364" width="4.33203125" style="1" customWidth="1"/>
    <col min="15365" max="15365" width="4.77734375" style="1" customWidth="1"/>
    <col min="15366" max="15366" width="5" style="1" customWidth="1"/>
    <col min="15367" max="15367" width="4.33203125" style="1" customWidth="1"/>
    <col min="15368" max="15368" width="4.44140625" style="1" customWidth="1"/>
    <col min="15369" max="15369" width="4.77734375" style="1" customWidth="1"/>
    <col min="15370" max="15371" width="5.33203125" style="1" customWidth="1"/>
    <col min="15372" max="15372" width="5.44140625" style="1" customWidth="1"/>
    <col min="15373" max="15373" width="4.33203125" style="1" customWidth="1"/>
    <col min="15374" max="15375" width="4.77734375" style="1" customWidth="1"/>
    <col min="15376" max="15376" width="5.21875" style="1" customWidth="1"/>
    <col min="15377" max="15377" width="4.5546875" style="1" customWidth="1"/>
    <col min="15378" max="15378" width="5.109375" style="1" customWidth="1"/>
    <col min="15379" max="15379" width="4.33203125" style="1" customWidth="1"/>
    <col min="15380" max="15381" width="5.44140625" style="1" customWidth="1"/>
    <col min="15382" max="15616" width="8.109375" style="1"/>
    <col min="15617" max="15617" width="3.88671875" style="1" customWidth="1"/>
    <col min="15618" max="15618" width="14.5546875" style="1" customWidth="1"/>
    <col min="15619" max="15619" width="5.44140625" style="1" customWidth="1"/>
    <col min="15620" max="15620" width="4.33203125" style="1" customWidth="1"/>
    <col min="15621" max="15621" width="4.77734375" style="1" customWidth="1"/>
    <col min="15622" max="15622" width="5" style="1" customWidth="1"/>
    <col min="15623" max="15623" width="4.33203125" style="1" customWidth="1"/>
    <col min="15624" max="15624" width="4.44140625" style="1" customWidth="1"/>
    <col min="15625" max="15625" width="4.77734375" style="1" customWidth="1"/>
    <col min="15626" max="15627" width="5.33203125" style="1" customWidth="1"/>
    <col min="15628" max="15628" width="5.44140625" style="1" customWidth="1"/>
    <col min="15629" max="15629" width="4.33203125" style="1" customWidth="1"/>
    <col min="15630" max="15631" width="4.77734375" style="1" customWidth="1"/>
    <col min="15632" max="15632" width="5.21875" style="1" customWidth="1"/>
    <col min="15633" max="15633" width="4.5546875" style="1" customWidth="1"/>
    <col min="15634" max="15634" width="5.109375" style="1" customWidth="1"/>
    <col min="15635" max="15635" width="4.33203125" style="1" customWidth="1"/>
    <col min="15636" max="15637" width="5.44140625" style="1" customWidth="1"/>
    <col min="15638" max="15872" width="8.109375" style="1"/>
    <col min="15873" max="15873" width="3.88671875" style="1" customWidth="1"/>
    <col min="15874" max="15874" width="14.5546875" style="1" customWidth="1"/>
    <col min="15875" max="15875" width="5.44140625" style="1" customWidth="1"/>
    <col min="15876" max="15876" width="4.33203125" style="1" customWidth="1"/>
    <col min="15877" max="15877" width="4.77734375" style="1" customWidth="1"/>
    <col min="15878" max="15878" width="5" style="1" customWidth="1"/>
    <col min="15879" max="15879" width="4.33203125" style="1" customWidth="1"/>
    <col min="15880" max="15880" width="4.44140625" style="1" customWidth="1"/>
    <col min="15881" max="15881" width="4.77734375" style="1" customWidth="1"/>
    <col min="15882" max="15883" width="5.33203125" style="1" customWidth="1"/>
    <col min="15884" max="15884" width="5.44140625" style="1" customWidth="1"/>
    <col min="15885" max="15885" width="4.33203125" style="1" customWidth="1"/>
    <col min="15886" max="15887" width="4.77734375" style="1" customWidth="1"/>
    <col min="15888" max="15888" width="5.21875" style="1" customWidth="1"/>
    <col min="15889" max="15889" width="4.5546875" style="1" customWidth="1"/>
    <col min="15890" max="15890" width="5.109375" style="1" customWidth="1"/>
    <col min="15891" max="15891" width="4.33203125" style="1" customWidth="1"/>
    <col min="15892" max="15893" width="5.44140625" style="1" customWidth="1"/>
    <col min="15894" max="16128" width="8.109375" style="1"/>
    <col min="16129" max="16129" width="3.88671875" style="1" customWidth="1"/>
    <col min="16130" max="16130" width="14.5546875" style="1" customWidth="1"/>
    <col min="16131" max="16131" width="5.44140625" style="1" customWidth="1"/>
    <col min="16132" max="16132" width="4.33203125" style="1" customWidth="1"/>
    <col min="16133" max="16133" width="4.77734375" style="1" customWidth="1"/>
    <col min="16134" max="16134" width="5" style="1" customWidth="1"/>
    <col min="16135" max="16135" width="4.33203125" style="1" customWidth="1"/>
    <col min="16136" max="16136" width="4.44140625" style="1" customWidth="1"/>
    <col min="16137" max="16137" width="4.77734375" style="1" customWidth="1"/>
    <col min="16138" max="16139" width="5.33203125" style="1" customWidth="1"/>
    <col min="16140" max="16140" width="5.44140625" style="1" customWidth="1"/>
    <col min="16141" max="16141" width="4.33203125" style="1" customWidth="1"/>
    <col min="16142" max="16143" width="4.77734375" style="1" customWidth="1"/>
    <col min="16144" max="16144" width="5.21875" style="1" customWidth="1"/>
    <col min="16145" max="16145" width="4.5546875" style="1" customWidth="1"/>
    <col min="16146" max="16146" width="5.109375" style="1" customWidth="1"/>
    <col min="16147" max="16147" width="4.33203125" style="1" customWidth="1"/>
    <col min="16148" max="16149" width="5.44140625" style="1" customWidth="1"/>
    <col min="16150" max="16384" width="8.109375" style="1"/>
  </cols>
  <sheetData>
    <row r="1" spans="1:21" ht="11.25" customHeight="1" thickBot="1" x14ac:dyDescent="0.35">
      <c r="A1" s="198" t="s">
        <v>0</v>
      </c>
      <c r="B1" s="198"/>
      <c r="C1" s="198"/>
      <c r="D1" s="198"/>
      <c r="E1" s="1" t="s">
        <v>1</v>
      </c>
      <c r="F1" s="2">
        <v>1</v>
      </c>
      <c r="G1" s="1" t="s">
        <v>2</v>
      </c>
      <c r="H1" s="1">
        <v>2021</v>
      </c>
      <c r="I1" s="199" t="s">
        <v>3</v>
      </c>
      <c r="J1" s="199"/>
      <c r="K1" s="199"/>
      <c r="L1" s="199"/>
      <c r="M1" s="3">
        <v>31</v>
      </c>
    </row>
    <row r="2" spans="1:21" ht="11.25" customHeight="1" x14ac:dyDescent="0.3">
      <c r="A2" s="4"/>
      <c r="B2" s="4"/>
      <c r="C2" s="5"/>
      <c r="D2" s="200" t="s">
        <v>4</v>
      </c>
      <c r="E2" s="201"/>
      <c r="F2" s="202"/>
      <c r="G2" s="200" t="s">
        <v>5</v>
      </c>
      <c r="H2" s="201"/>
      <c r="I2" s="202"/>
      <c r="J2" s="200" t="s">
        <v>6</v>
      </c>
      <c r="K2" s="201"/>
      <c r="L2" s="202"/>
      <c r="M2" s="200" t="s">
        <v>7</v>
      </c>
      <c r="N2" s="201"/>
      <c r="O2" s="202"/>
      <c r="P2" s="200" t="s">
        <v>8</v>
      </c>
      <c r="Q2" s="201"/>
      <c r="R2" s="202"/>
      <c r="S2" s="200" t="s">
        <v>9</v>
      </c>
      <c r="T2" s="201"/>
      <c r="U2" s="202"/>
    </row>
    <row r="3" spans="1:21" ht="11.25" customHeight="1" x14ac:dyDescent="0.3">
      <c r="A3" s="6" t="s">
        <v>10</v>
      </c>
      <c r="B3" s="6" t="s">
        <v>11</v>
      </c>
      <c r="C3" s="7" t="s">
        <v>12</v>
      </c>
      <c r="D3" s="8" t="s">
        <v>13</v>
      </c>
      <c r="E3" s="9" t="s">
        <v>14</v>
      </c>
      <c r="F3" s="10" t="s">
        <v>15</v>
      </c>
      <c r="G3" s="8" t="s">
        <v>13</v>
      </c>
      <c r="H3" s="9" t="s">
        <v>14</v>
      </c>
      <c r="I3" s="10" t="s">
        <v>15</v>
      </c>
      <c r="J3" s="8" t="s">
        <v>13</v>
      </c>
      <c r="K3" s="9" t="s">
        <v>14</v>
      </c>
      <c r="L3" s="10" t="s">
        <v>15</v>
      </c>
      <c r="M3" s="8" t="s">
        <v>13</v>
      </c>
      <c r="N3" s="9" t="s">
        <v>14</v>
      </c>
      <c r="O3" s="10" t="s">
        <v>15</v>
      </c>
      <c r="P3" s="8" t="s">
        <v>13</v>
      </c>
      <c r="Q3" s="9" t="s">
        <v>14</v>
      </c>
      <c r="R3" s="10" t="s">
        <v>15</v>
      </c>
      <c r="S3" s="8" t="s">
        <v>13</v>
      </c>
      <c r="T3" s="9" t="s">
        <v>14</v>
      </c>
      <c r="U3" s="10" t="s">
        <v>15</v>
      </c>
    </row>
    <row r="4" spans="1:21" ht="11.25" customHeight="1" x14ac:dyDescent="0.3">
      <c r="A4" s="6" t="s">
        <v>16</v>
      </c>
      <c r="B4" s="11" t="s">
        <v>17</v>
      </c>
      <c r="C4" s="7"/>
      <c r="D4" s="8"/>
      <c r="E4" s="4"/>
      <c r="F4" s="12"/>
      <c r="G4" s="8"/>
      <c r="H4" s="4"/>
      <c r="I4" s="12"/>
      <c r="J4" s="8"/>
      <c r="K4" s="4"/>
      <c r="L4" s="12"/>
      <c r="M4" s="8"/>
      <c r="N4" s="4"/>
      <c r="O4" s="12"/>
      <c r="P4" s="8"/>
      <c r="Q4" s="4"/>
      <c r="R4" s="12"/>
      <c r="S4" s="8"/>
      <c r="T4" s="4"/>
      <c r="U4" s="12"/>
    </row>
    <row r="5" spans="1:21" ht="11.25" customHeight="1" x14ac:dyDescent="0.3">
      <c r="A5" s="13">
        <v>1</v>
      </c>
      <c r="B5" s="14" t="s">
        <v>18</v>
      </c>
      <c r="C5" s="15" t="s">
        <v>19</v>
      </c>
      <c r="D5" s="16">
        <v>145</v>
      </c>
      <c r="E5" s="4">
        <v>149</v>
      </c>
      <c r="F5" s="17">
        <f>E5/D5</f>
        <v>1.0275862068965518</v>
      </c>
      <c r="G5" s="16">
        <v>260</v>
      </c>
      <c r="H5" s="4">
        <v>170</v>
      </c>
      <c r="I5" s="17">
        <f>H5/G5</f>
        <v>0.65384615384615385</v>
      </c>
      <c r="J5" s="18">
        <v>1417</v>
      </c>
      <c r="K5" s="4">
        <v>1017</v>
      </c>
      <c r="L5" s="17">
        <f>K5/J5</f>
        <v>0.71771347918136907</v>
      </c>
      <c r="M5" s="18">
        <v>340</v>
      </c>
      <c r="N5" s="4">
        <v>312</v>
      </c>
      <c r="O5" s="17">
        <f>N5/M5</f>
        <v>0.91764705882352937</v>
      </c>
      <c r="P5" s="18">
        <f>9360/12</f>
        <v>780</v>
      </c>
      <c r="Q5" s="4">
        <v>665</v>
      </c>
      <c r="R5" s="17">
        <f>Q5/P5</f>
        <v>0.85256410256410253</v>
      </c>
      <c r="S5" s="16">
        <v>155</v>
      </c>
      <c r="T5" s="4">
        <v>150</v>
      </c>
      <c r="U5" s="17">
        <f>T5/S5</f>
        <v>0.967741935483871</v>
      </c>
    </row>
    <row r="6" spans="1:21" ht="11.25" customHeight="1" x14ac:dyDescent="0.3">
      <c r="A6" s="13">
        <v>2</v>
      </c>
      <c r="B6" s="14" t="s">
        <v>20</v>
      </c>
      <c r="C6" s="15" t="s">
        <v>21</v>
      </c>
      <c r="D6" s="16"/>
      <c r="E6" s="4"/>
      <c r="F6" s="19"/>
      <c r="G6" s="16"/>
      <c r="H6" s="4"/>
      <c r="I6" s="19"/>
      <c r="J6" s="18"/>
      <c r="K6" s="4"/>
      <c r="L6" s="19"/>
      <c r="M6" s="18"/>
      <c r="N6" s="4"/>
      <c r="O6" s="19"/>
      <c r="P6" s="18"/>
      <c r="Q6" s="4"/>
      <c r="R6" s="19"/>
      <c r="S6" s="16"/>
      <c r="T6" s="4"/>
      <c r="U6" s="19"/>
    </row>
    <row r="7" spans="1:21" ht="11.25" customHeight="1" x14ac:dyDescent="0.3">
      <c r="A7" s="13">
        <v>3</v>
      </c>
      <c r="B7" s="14" t="s">
        <v>22</v>
      </c>
      <c r="C7" s="15" t="s">
        <v>21</v>
      </c>
      <c r="D7" s="16"/>
      <c r="E7" s="4">
        <v>10</v>
      </c>
      <c r="F7" s="19"/>
      <c r="G7" s="16"/>
      <c r="H7" s="4">
        <v>18</v>
      </c>
      <c r="I7" s="19"/>
      <c r="J7" s="18"/>
      <c r="K7" s="4">
        <v>28</v>
      </c>
      <c r="L7" s="19"/>
      <c r="M7" s="18"/>
      <c r="N7" s="4">
        <v>12</v>
      </c>
      <c r="O7" s="19"/>
      <c r="P7" s="18"/>
      <c r="Q7" s="4">
        <v>19</v>
      </c>
      <c r="R7" s="19"/>
      <c r="S7" s="16"/>
      <c r="T7" s="4"/>
      <c r="U7" s="19"/>
    </row>
    <row r="8" spans="1:21" ht="11.25" customHeight="1" x14ac:dyDescent="0.3">
      <c r="A8" s="13">
        <v>4</v>
      </c>
      <c r="B8" s="14" t="s">
        <v>23</v>
      </c>
      <c r="C8" s="15" t="s">
        <v>24</v>
      </c>
      <c r="D8" s="16">
        <v>10</v>
      </c>
      <c r="E8" s="4">
        <v>10</v>
      </c>
      <c r="F8" s="17">
        <f>E8/D8</f>
        <v>1</v>
      </c>
      <c r="G8" s="16">
        <v>11</v>
      </c>
      <c r="H8" s="4">
        <v>18</v>
      </c>
      <c r="I8" s="17">
        <f>H8/G8</f>
        <v>1.6363636363636365</v>
      </c>
      <c r="J8" s="18">
        <v>28</v>
      </c>
      <c r="K8" s="4">
        <v>28</v>
      </c>
      <c r="L8" s="17">
        <f>K8/J8</f>
        <v>1</v>
      </c>
      <c r="M8" s="18">
        <v>9</v>
      </c>
      <c r="N8" s="4">
        <v>12</v>
      </c>
      <c r="O8" s="17">
        <f>N8/M8</f>
        <v>1.3333333333333333</v>
      </c>
      <c r="P8" s="18">
        <v>9</v>
      </c>
      <c r="Q8" s="4">
        <v>19</v>
      </c>
      <c r="R8" s="17">
        <f>Q8/P8</f>
        <v>2.1111111111111112</v>
      </c>
      <c r="S8" s="16"/>
      <c r="T8" s="4"/>
      <c r="U8" s="19"/>
    </row>
    <row r="9" spans="1:21" ht="11.25" customHeight="1" x14ac:dyDescent="0.3">
      <c r="A9" s="13">
        <v>5</v>
      </c>
      <c r="B9" s="14" t="s">
        <v>25</v>
      </c>
      <c r="C9" s="15" t="s">
        <v>24</v>
      </c>
      <c r="D9" s="20"/>
      <c r="E9" s="4"/>
      <c r="F9" s="19"/>
      <c r="G9" s="21"/>
      <c r="H9" s="4"/>
      <c r="I9" s="19"/>
      <c r="J9" s="21"/>
      <c r="K9" s="22"/>
      <c r="L9" s="19"/>
      <c r="M9" s="21"/>
      <c r="N9" s="4"/>
      <c r="O9" s="19"/>
      <c r="P9" s="21"/>
      <c r="Q9" s="4"/>
      <c r="R9" s="19"/>
      <c r="S9" s="20"/>
      <c r="T9" s="4"/>
      <c r="U9" s="19"/>
    </row>
    <row r="10" spans="1:21" ht="11.25" customHeight="1" x14ac:dyDescent="0.3">
      <c r="A10" s="13">
        <v>6</v>
      </c>
      <c r="B10" s="14" t="s">
        <v>26</v>
      </c>
      <c r="C10" s="15" t="s">
        <v>27</v>
      </c>
      <c r="D10" s="16"/>
      <c r="E10" s="4"/>
      <c r="F10" s="19"/>
      <c r="G10" s="18"/>
      <c r="H10" s="4"/>
      <c r="I10" s="19"/>
      <c r="J10" s="18"/>
      <c r="K10" s="23"/>
      <c r="L10" s="19"/>
      <c r="M10" s="18"/>
      <c r="N10" s="4"/>
      <c r="O10" s="19"/>
      <c r="P10" s="18"/>
      <c r="Q10" s="4"/>
      <c r="R10" s="19"/>
      <c r="S10" s="16"/>
      <c r="T10" s="4"/>
      <c r="U10" s="19"/>
    </row>
    <row r="11" spans="1:21" ht="11.25" customHeight="1" x14ac:dyDescent="0.3">
      <c r="A11" s="13">
        <v>7</v>
      </c>
      <c r="B11" s="14" t="s">
        <v>28</v>
      </c>
      <c r="C11" s="15" t="s">
        <v>29</v>
      </c>
      <c r="D11" s="16"/>
      <c r="E11" s="4"/>
      <c r="F11" s="19"/>
      <c r="G11" s="24"/>
      <c r="H11" s="25"/>
      <c r="I11" s="19"/>
      <c r="J11" s="18">
        <v>139</v>
      </c>
      <c r="K11" s="4">
        <v>196</v>
      </c>
      <c r="L11" s="26">
        <f>K11/J11</f>
        <v>1.4100719424460431</v>
      </c>
      <c r="M11" s="18"/>
      <c r="N11" s="4">
        <v>67</v>
      </c>
      <c r="O11" s="19"/>
      <c r="P11" s="18"/>
      <c r="Q11" s="4">
        <v>40</v>
      </c>
      <c r="R11" s="19"/>
      <c r="S11" s="16"/>
      <c r="T11" s="4">
        <v>80</v>
      </c>
      <c r="U11" s="19"/>
    </row>
    <row r="12" spans="1:21" ht="11.25" customHeight="1" x14ac:dyDescent="0.3">
      <c r="A12" s="13">
        <v>8</v>
      </c>
      <c r="B12" s="14" t="s">
        <v>30</v>
      </c>
      <c r="C12" s="15" t="s">
        <v>19</v>
      </c>
      <c r="D12" s="16"/>
      <c r="E12" s="4"/>
      <c r="F12" s="19"/>
      <c r="G12" s="18"/>
      <c r="H12" s="4"/>
      <c r="I12" s="19"/>
      <c r="J12" s="18"/>
      <c r="K12" s="4"/>
      <c r="L12" s="19"/>
      <c r="M12" s="18"/>
      <c r="N12" s="4"/>
      <c r="O12" s="19"/>
      <c r="P12" s="18"/>
      <c r="Q12" s="4"/>
      <c r="R12" s="19"/>
      <c r="S12" s="16"/>
      <c r="T12" s="4"/>
      <c r="U12" s="19"/>
    </row>
    <row r="13" spans="1:21" ht="11.25" customHeight="1" x14ac:dyDescent="0.3">
      <c r="A13" s="13">
        <v>9</v>
      </c>
      <c r="B13" s="14" t="s">
        <v>31</v>
      </c>
      <c r="C13" s="15" t="s">
        <v>19</v>
      </c>
      <c r="D13" s="16">
        <v>16</v>
      </c>
      <c r="E13" s="4">
        <v>17</v>
      </c>
      <c r="F13" s="17">
        <f>E13/D13</f>
        <v>1.0625</v>
      </c>
      <c r="G13" s="18"/>
      <c r="H13" s="4"/>
      <c r="I13" s="27"/>
      <c r="J13" s="18">
        <v>70</v>
      </c>
      <c r="K13" s="4">
        <v>58</v>
      </c>
      <c r="L13" s="17">
        <f>K13/J13</f>
        <v>0.82857142857142863</v>
      </c>
      <c r="M13" s="18">
        <v>12</v>
      </c>
      <c r="N13" s="4">
        <v>13</v>
      </c>
      <c r="O13" s="17">
        <f>N13/M13</f>
        <v>1.0833333333333333</v>
      </c>
      <c r="P13" s="16"/>
      <c r="Q13" s="4"/>
      <c r="R13" s="19"/>
      <c r="S13" s="16">
        <f>250/12</f>
        <v>20.833333333333332</v>
      </c>
      <c r="T13" s="4">
        <v>25</v>
      </c>
      <c r="U13" s="17">
        <f>T13/S13</f>
        <v>1.2000000000000002</v>
      </c>
    </row>
    <row r="14" spans="1:21" ht="11.25" customHeight="1" x14ac:dyDescent="0.3">
      <c r="A14" s="13">
        <v>10</v>
      </c>
      <c r="B14" s="14" t="s">
        <v>32</v>
      </c>
      <c r="C14" s="15" t="s">
        <v>19</v>
      </c>
      <c r="D14" s="18"/>
      <c r="E14" s="4"/>
      <c r="F14" s="28"/>
      <c r="G14" s="18"/>
      <c r="H14" s="4"/>
      <c r="I14" s="28"/>
      <c r="J14" s="18"/>
      <c r="K14" s="4"/>
      <c r="L14" s="28"/>
      <c r="M14" s="18"/>
      <c r="N14" s="4"/>
      <c r="O14" s="28"/>
      <c r="P14" s="18"/>
      <c r="Q14" s="4"/>
      <c r="R14" s="28"/>
      <c r="S14" s="16"/>
      <c r="T14" s="4"/>
      <c r="U14" s="28"/>
    </row>
    <row r="15" spans="1:21" ht="11.25" customHeight="1" x14ac:dyDescent="0.3">
      <c r="A15" s="29" t="s">
        <v>33</v>
      </c>
      <c r="B15" s="29" t="s">
        <v>34</v>
      </c>
      <c r="C15" s="30"/>
      <c r="D15" s="31"/>
      <c r="E15" s="9"/>
      <c r="F15" s="28"/>
      <c r="G15" s="31"/>
      <c r="H15" s="9"/>
      <c r="I15" s="28"/>
      <c r="J15" s="31"/>
      <c r="K15" s="9"/>
      <c r="L15" s="28"/>
      <c r="M15" s="31"/>
      <c r="N15" s="9"/>
      <c r="O15" s="28"/>
      <c r="P15" s="31"/>
      <c r="Q15" s="9"/>
      <c r="R15" s="28"/>
      <c r="S15" s="31"/>
      <c r="T15" s="9"/>
      <c r="U15" s="28"/>
    </row>
    <row r="16" spans="1:21" ht="11.25" customHeight="1" thickBot="1" x14ac:dyDescent="0.35">
      <c r="A16" s="29"/>
      <c r="B16" s="14" t="s">
        <v>18</v>
      </c>
      <c r="C16" s="15" t="s">
        <v>19</v>
      </c>
      <c r="D16" s="32"/>
      <c r="E16" s="33">
        <v>0</v>
      </c>
      <c r="F16" s="34"/>
      <c r="G16" s="32"/>
      <c r="H16" s="33">
        <v>136</v>
      </c>
      <c r="I16" s="34"/>
      <c r="J16" s="32"/>
      <c r="K16" s="33"/>
      <c r="L16" s="34"/>
      <c r="M16" s="32"/>
      <c r="N16" s="33">
        <v>205</v>
      </c>
      <c r="O16" s="34"/>
      <c r="P16" s="32"/>
      <c r="Q16" s="33">
        <v>212</v>
      </c>
      <c r="R16" s="34"/>
      <c r="S16" s="32"/>
      <c r="T16" s="33">
        <v>0</v>
      </c>
      <c r="U16" s="34"/>
    </row>
    <row r="17" spans="1:21" s="35" customFormat="1" ht="11.25" customHeight="1" thickBot="1" x14ac:dyDescent="0.35">
      <c r="F17" s="36">
        <f>(F5+F8+F13)/3</f>
        <v>1.030028735632184</v>
      </c>
      <c r="G17" s="36"/>
      <c r="H17" s="36"/>
      <c r="I17" s="36">
        <f>(I5+I8)/2</f>
        <v>1.1451048951048952</v>
      </c>
      <c r="J17" s="36"/>
      <c r="K17" s="36"/>
      <c r="L17" s="36">
        <f>(L5+L8+L11+L13)/4</f>
        <v>0.98908921254971027</v>
      </c>
      <c r="M17" s="36"/>
      <c r="N17" s="36"/>
      <c r="O17" s="36">
        <f>(O5+O8+O13)/3</f>
        <v>1.1114379084967319</v>
      </c>
      <c r="P17" s="37"/>
      <c r="Q17" s="37"/>
      <c r="R17" s="36">
        <f>(R5+R8)/2</f>
        <v>1.4818376068376069</v>
      </c>
      <c r="S17" s="36"/>
      <c r="T17" s="36"/>
      <c r="U17" s="36">
        <f>(U5+U13)/2</f>
        <v>1.0838709677419356</v>
      </c>
    </row>
    <row r="18" spans="1:21" ht="11.25" customHeight="1" x14ac:dyDescent="0.3">
      <c r="A18" s="4"/>
      <c r="B18" s="4"/>
      <c r="C18" s="5"/>
      <c r="D18" s="200" t="s">
        <v>35</v>
      </c>
      <c r="E18" s="201"/>
      <c r="F18" s="202"/>
      <c r="G18" s="200" t="s">
        <v>36</v>
      </c>
      <c r="H18" s="201"/>
      <c r="I18" s="202"/>
      <c r="J18" s="200" t="s">
        <v>37</v>
      </c>
      <c r="K18" s="201"/>
      <c r="L18" s="202"/>
      <c r="M18" s="200" t="s">
        <v>38</v>
      </c>
      <c r="N18" s="201"/>
      <c r="O18" s="202"/>
      <c r="P18" s="200" t="s">
        <v>39</v>
      </c>
      <c r="Q18" s="201"/>
      <c r="R18" s="202"/>
      <c r="S18" s="200" t="s">
        <v>40</v>
      </c>
      <c r="T18" s="201"/>
      <c r="U18" s="202"/>
    </row>
    <row r="19" spans="1:21" ht="11.25" customHeight="1" x14ac:dyDescent="0.3">
      <c r="A19" s="6" t="s">
        <v>10</v>
      </c>
      <c r="B19" s="6" t="s">
        <v>11</v>
      </c>
      <c r="C19" s="7" t="s">
        <v>12</v>
      </c>
      <c r="D19" s="8" t="s">
        <v>13</v>
      </c>
      <c r="E19" s="9" t="s">
        <v>14</v>
      </c>
      <c r="F19" s="10" t="s">
        <v>15</v>
      </c>
      <c r="G19" s="8" t="s">
        <v>13</v>
      </c>
      <c r="H19" s="9" t="s">
        <v>14</v>
      </c>
      <c r="I19" s="10" t="s">
        <v>15</v>
      </c>
      <c r="J19" s="8" t="s">
        <v>13</v>
      </c>
      <c r="K19" s="9" t="s">
        <v>14</v>
      </c>
      <c r="L19" s="10" t="s">
        <v>15</v>
      </c>
      <c r="M19" s="8" t="s">
        <v>13</v>
      </c>
      <c r="N19" s="9" t="s">
        <v>14</v>
      </c>
      <c r="O19" s="10" t="s">
        <v>15</v>
      </c>
      <c r="P19" s="8" t="s">
        <v>13</v>
      </c>
      <c r="Q19" s="9" t="s">
        <v>14</v>
      </c>
      <c r="R19" s="10" t="s">
        <v>15</v>
      </c>
      <c r="S19" s="8" t="s">
        <v>13</v>
      </c>
      <c r="T19" s="9" t="s">
        <v>14</v>
      </c>
      <c r="U19" s="10" t="s">
        <v>15</v>
      </c>
    </row>
    <row r="20" spans="1:21" ht="11.25" customHeight="1" x14ac:dyDescent="0.3">
      <c r="A20" s="6" t="s">
        <v>16</v>
      </c>
      <c r="B20" s="11" t="s">
        <v>17</v>
      </c>
      <c r="C20" s="7"/>
      <c r="D20" s="8"/>
      <c r="E20" s="4"/>
      <c r="F20" s="12"/>
      <c r="G20" s="8"/>
      <c r="H20" s="4"/>
      <c r="I20" s="12"/>
      <c r="J20" s="8"/>
      <c r="K20" s="4"/>
      <c r="L20" s="12"/>
      <c r="M20" s="8"/>
      <c r="N20" s="4"/>
      <c r="O20" s="12"/>
      <c r="P20" s="8"/>
      <c r="Q20" s="4"/>
      <c r="R20" s="12"/>
      <c r="S20" s="8"/>
      <c r="T20" s="4"/>
      <c r="U20" s="12"/>
    </row>
    <row r="21" spans="1:21" ht="11.25" customHeight="1" x14ac:dyDescent="0.3">
      <c r="A21" s="13">
        <v>1</v>
      </c>
      <c r="B21" s="14" t="s">
        <v>18</v>
      </c>
      <c r="C21" s="15" t="s">
        <v>19</v>
      </c>
      <c r="D21" s="18">
        <v>100</v>
      </c>
      <c r="E21" s="4">
        <v>138</v>
      </c>
      <c r="F21" s="17">
        <f>E21/D21</f>
        <v>1.38</v>
      </c>
      <c r="G21" s="18">
        <v>20</v>
      </c>
      <c r="H21" s="4">
        <v>21</v>
      </c>
      <c r="I21" s="17">
        <f>H21/G21</f>
        <v>1.05</v>
      </c>
      <c r="J21" s="18">
        <v>300</v>
      </c>
      <c r="K21" s="4">
        <v>236</v>
      </c>
      <c r="L21" s="17">
        <f>K21/J21</f>
        <v>0.78666666666666663</v>
      </c>
      <c r="M21" s="18">
        <v>187</v>
      </c>
      <c r="N21" s="4">
        <v>189</v>
      </c>
      <c r="O21" s="17">
        <f>N21/M21</f>
        <v>1.0106951871657754</v>
      </c>
      <c r="P21" s="18">
        <v>350</v>
      </c>
      <c r="Q21" s="4">
        <v>153</v>
      </c>
      <c r="R21" s="17">
        <f>Q21/P21</f>
        <v>0.43714285714285717</v>
      </c>
      <c r="S21" s="18">
        <f>18720/12</f>
        <v>1560</v>
      </c>
      <c r="T21" s="4">
        <v>1251</v>
      </c>
      <c r="U21" s="17">
        <f>T21/S21</f>
        <v>0.80192307692307696</v>
      </c>
    </row>
    <row r="22" spans="1:21" ht="11.25" customHeight="1" x14ac:dyDescent="0.3">
      <c r="A22" s="13"/>
      <c r="B22" s="14"/>
      <c r="C22" s="15"/>
      <c r="D22" s="18"/>
      <c r="E22" s="4"/>
      <c r="F22" s="19"/>
      <c r="G22" s="18"/>
      <c r="H22" s="4"/>
      <c r="I22" s="19"/>
      <c r="J22" s="18"/>
      <c r="K22" s="4"/>
      <c r="L22" s="19"/>
      <c r="M22" s="18"/>
      <c r="N22" s="4"/>
      <c r="O22" s="19"/>
      <c r="P22" s="18"/>
      <c r="Q22" s="4"/>
      <c r="R22" s="19"/>
      <c r="S22" s="18"/>
      <c r="T22" s="4"/>
      <c r="U22" s="19"/>
    </row>
    <row r="23" spans="1:21" ht="11.25" customHeight="1" x14ac:dyDescent="0.3">
      <c r="A23" s="13">
        <v>3</v>
      </c>
      <c r="B23" s="14" t="s">
        <v>22</v>
      </c>
      <c r="C23" s="15" t="s">
        <v>21</v>
      </c>
      <c r="D23" s="18"/>
      <c r="E23" s="4">
        <v>2</v>
      </c>
      <c r="F23" s="19"/>
      <c r="G23" s="18"/>
      <c r="H23" s="4"/>
      <c r="I23" s="19"/>
      <c r="J23" s="18"/>
      <c r="K23" s="4">
        <v>10</v>
      </c>
      <c r="L23" s="19"/>
      <c r="M23" s="18"/>
      <c r="N23" s="4">
        <v>10</v>
      </c>
      <c r="O23" s="19"/>
      <c r="P23" s="18"/>
      <c r="Q23" s="4">
        <v>11</v>
      </c>
      <c r="R23" s="19"/>
      <c r="S23" s="18"/>
      <c r="T23" s="4">
        <v>9</v>
      </c>
      <c r="U23" s="19"/>
    </row>
    <row r="24" spans="1:21" ht="11.25" customHeight="1" x14ac:dyDescent="0.3">
      <c r="A24" s="13">
        <v>4</v>
      </c>
      <c r="B24" s="14" t="s">
        <v>23</v>
      </c>
      <c r="C24" s="15" t="s">
        <v>24</v>
      </c>
      <c r="D24" s="18">
        <v>5</v>
      </c>
      <c r="E24" s="4">
        <v>6</v>
      </c>
      <c r="F24" s="17">
        <f>E24/D24</f>
        <v>1.2</v>
      </c>
      <c r="G24" s="18"/>
      <c r="H24" s="4"/>
      <c r="I24" s="19"/>
      <c r="J24" s="18">
        <v>10</v>
      </c>
      <c r="K24" s="4">
        <v>10</v>
      </c>
      <c r="L24" s="17">
        <f>K24/J24</f>
        <v>1</v>
      </c>
      <c r="M24" s="18">
        <v>10</v>
      </c>
      <c r="N24" s="4">
        <v>10</v>
      </c>
      <c r="O24" s="17">
        <f>N24/M24</f>
        <v>1</v>
      </c>
      <c r="P24" s="18">
        <v>12</v>
      </c>
      <c r="Q24" s="4">
        <v>11</v>
      </c>
      <c r="R24" s="17">
        <f>Q24/P24</f>
        <v>0.91666666666666663</v>
      </c>
      <c r="S24" s="18">
        <v>27</v>
      </c>
      <c r="T24" s="4">
        <v>27</v>
      </c>
      <c r="U24" s="17">
        <f>T24/S24</f>
        <v>1</v>
      </c>
    </row>
    <row r="25" spans="1:21" ht="11.25" customHeight="1" x14ac:dyDescent="0.3">
      <c r="A25" s="13">
        <v>5</v>
      </c>
      <c r="B25" s="14" t="s">
        <v>25</v>
      </c>
      <c r="C25" s="15" t="s">
        <v>24</v>
      </c>
      <c r="D25" s="21"/>
      <c r="E25" s="4"/>
      <c r="F25" s="19"/>
      <c r="G25" s="21"/>
      <c r="H25" s="4"/>
      <c r="I25" s="19"/>
      <c r="J25" s="21"/>
      <c r="K25" s="4"/>
      <c r="L25" s="28"/>
      <c r="M25" s="21"/>
      <c r="N25" s="4"/>
      <c r="O25" s="19"/>
      <c r="P25" s="21"/>
      <c r="Q25" s="4"/>
      <c r="R25" s="19"/>
      <c r="S25" s="21"/>
      <c r="T25" s="39"/>
      <c r="U25" s="19"/>
    </row>
    <row r="26" spans="1:21" ht="11.25" customHeight="1" x14ac:dyDescent="0.3">
      <c r="A26" s="13">
        <v>6</v>
      </c>
      <c r="B26" s="14" t="s">
        <v>26</v>
      </c>
      <c r="C26" s="15" t="s">
        <v>27</v>
      </c>
      <c r="D26" s="18"/>
      <c r="E26" s="4"/>
      <c r="F26" s="19"/>
      <c r="G26" s="18"/>
      <c r="H26" s="4"/>
      <c r="I26" s="19"/>
      <c r="J26" s="18"/>
      <c r="K26" s="4"/>
      <c r="L26" s="28"/>
      <c r="M26" s="18"/>
      <c r="N26" s="4"/>
      <c r="O26" s="19"/>
      <c r="P26" s="18"/>
      <c r="Q26" s="4"/>
      <c r="R26" s="19"/>
      <c r="S26" s="18"/>
      <c r="T26" s="4"/>
      <c r="U26" s="19"/>
    </row>
    <row r="27" spans="1:21" ht="11.25" customHeight="1" x14ac:dyDescent="0.3">
      <c r="A27" s="13">
        <v>7</v>
      </c>
      <c r="B27" s="14" t="s">
        <v>28</v>
      </c>
      <c r="C27" s="15" t="s">
        <v>29</v>
      </c>
      <c r="D27" s="18"/>
      <c r="E27" s="4">
        <v>31</v>
      </c>
      <c r="F27" s="19"/>
      <c r="G27" s="18"/>
      <c r="H27" s="4">
        <v>96</v>
      </c>
      <c r="I27" s="19"/>
      <c r="J27" s="18"/>
      <c r="K27" s="4">
        <v>57</v>
      </c>
      <c r="L27" s="28"/>
      <c r="M27" s="18"/>
      <c r="N27" s="4">
        <v>70</v>
      </c>
      <c r="O27" s="19"/>
      <c r="P27" s="18"/>
      <c r="Q27" s="4">
        <v>61</v>
      </c>
      <c r="R27" s="19"/>
      <c r="S27" s="18"/>
      <c r="T27" s="4">
        <v>64</v>
      </c>
      <c r="U27" s="19"/>
    </row>
    <row r="28" spans="1:21" ht="11.25" customHeight="1" x14ac:dyDescent="0.3">
      <c r="A28" s="13">
        <v>8</v>
      </c>
      <c r="B28" s="14" t="s">
        <v>30</v>
      </c>
      <c r="C28" s="15" t="s">
        <v>19</v>
      </c>
      <c r="D28" s="18"/>
      <c r="E28" s="4"/>
      <c r="F28" s="19"/>
      <c r="G28" s="18"/>
      <c r="H28" s="4"/>
      <c r="I28" s="19"/>
      <c r="J28" s="18"/>
      <c r="K28" s="4"/>
      <c r="L28" s="28"/>
      <c r="M28" s="18"/>
      <c r="N28" s="4"/>
      <c r="O28" s="19"/>
      <c r="P28" s="18"/>
      <c r="Q28" s="4"/>
      <c r="R28" s="19"/>
      <c r="S28" s="18"/>
      <c r="T28" s="4"/>
      <c r="U28" s="19"/>
    </row>
    <row r="29" spans="1:21" ht="11.25" customHeight="1" x14ac:dyDescent="0.3">
      <c r="A29" s="13">
        <v>9</v>
      </c>
      <c r="B29" s="14" t="s">
        <v>31</v>
      </c>
      <c r="C29" s="15" t="s">
        <v>19</v>
      </c>
      <c r="D29" s="18">
        <v>10</v>
      </c>
      <c r="E29" s="4">
        <v>7</v>
      </c>
      <c r="F29" s="17">
        <f>E29/D29</f>
        <v>0.7</v>
      </c>
      <c r="G29" s="18"/>
      <c r="H29" s="4"/>
      <c r="I29" s="19"/>
      <c r="J29" s="18"/>
      <c r="K29" s="4"/>
      <c r="L29" s="28"/>
      <c r="M29" s="18"/>
      <c r="N29" s="4"/>
      <c r="O29" s="19"/>
      <c r="P29" s="18">
        <f>285/12</f>
        <v>23.75</v>
      </c>
      <c r="Q29" s="4">
        <v>14</v>
      </c>
      <c r="R29" s="17">
        <f>Q29/P29</f>
        <v>0.58947368421052626</v>
      </c>
      <c r="S29" s="18">
        <v>71</v>
      </c>
      <c r="T29" s="4">
        <v>71</v>
      </c>
      <c r="U29" s="17">
        <f>T29/S29</f>
        <v>1</v>
      </c>
    </row>
    <row r="30" spans="1:21" ht="11.25" customHeight="1" x14ac:dyDescent="0.3">
      <c r="A30" s="13">
        <v>10</v>
      </c>
      <c r="B30" s="14" t="s">
        <v>32</v>
      </c>
      <c r="C30" s="15" t="s">
        <v>19</v>
      </c>
      <c r="D30" s="18"/>
      <c r="E30" s="4"/>
      <c r="F30" s="28"/>
      <c r="G30" s="18"/>
      <c r="H30" s="4"/>
      <c r="I30" s="28"/>
      <c r="J30" s="18"/>
      <c r="K30" s="4"/>
      <c r="L30" s="28"/>
      <c r="M30" s="18"/>
      <c r="N30" s="4"/>
      <c r="O30" s="28"/>
      <c r="P30" s="18"/>
      <c r="Q30" s="4"/>
      <c r="R30" s="28"/>
      <c r="S30" s="18"/>
      <c r="T30" s="4"/>
      <c r="U30" s="28"/>
    </row>
    <row r="31" spans="1:21" ht="11.25" customHeight="1" x14ac:dyDescent="0.3">
      <c r="A31" s="29" t="s">
        <v>33</v>
      </c>
      <c r="B31" s="29" t="s">
        <v>34</v>
      </c>
      <c r="C31" s="30"/>
      <c r="D31" s="31"/>
      <c r="F31" s="28"/>
      <c r="G31" s="31"/>
      <c r="H31" s="9"/>
      <c r="I31" s="28"/>
      <c r="J31" s="31"/>
      <c r="K31" s="9"/>
      <c r="L31" s="28"/>
      <c r="M31" s="31"/>
      <c r="N31" s="9"/>
      <c r="O31" s="28"/>
      <c r="P31" s="31"/>
      <c r="Q31" s="9"/>
      <c r="R31" s="28"/>
      <c r="S31" s="31"/>
      <c r="T31" s="9"/>
      <c r="U31" s="28"/>
    </row>
    <row r="32" spans="1:21" ht="11.25" customHeight="1" thickBot="1" x14ac:dyDescent="0.35">
      <c r="A32" s="29"/>
      <c r="B32" s="14" t="s">
        <v>18</v>
      </c>
      <c r="C32" s="15" t="s">
        <v>19</v>
      </c>
      <c r="D32" s="32"/>
      <c r="E32" s="9">
        <v>58</v>
      </c>
      <c r="F32" s="34"/>
      <c r="G32" s="32"/>
      <c r="H32" s="33">
        <v>260</v>
      </c>
      <c r="I32" s="34"/>
      <c r="J32" s="32"/>
      <c r="K32" s="33">
        <v>161</v>
      </c>
      <c r="L32" s="34"/>
      <c r="M32" s="32"/>
      <c r="N32" s="33">
        <v>132</v>
      </c>
      <c r="O32" s="34"/>
      <c r="P32" s="32"/>
      <c r="Q32" s="33">
        <v>236</v>
      </c>
      <c r="R32" s="34"/>
      <c r="S32" s="32"/>
      <c r="T32" s="33">
        <v>165</v>
      </c>
      <c r="U32" s="34"/>
    </row>
    <row r="33" spans="1:21" s="35" customFormat="1" ht="11.25" customHeight="1" thickBot="1" x14ac:dyDescent="0.35">
      <c r="A33" s="40"/>
      <c r="B33" s="41"/>
      <c r="C33" s="42"/>
      <c r="D33" s="43"/>
      <c r="E33" s="44"/>
      <c r="F33" s="45">
        <f>(F21+F24+F29)/3</f>
        <v>1.0933333333333335</v>
      </c>
      <c r="G33" s="45"/>
      <c r="H33" s="45"/>
      <c r="I33" s="45">
        <f>(I21)/1</f>
        <v>1.05</v>
      </c>
      <c r="J33" s="45"/>
      <c r="K33" s="45"/>
      <c r="L33" s="45">
        <f>(L21+L24)/2</f>
        <v>0.89333333333333331</v>
      </c>
      <c r="M33" s="45"/>
      <c r="N33" s="45"/>
      <c r="O33" s="45">
        <f>(O21+O24+O29)/2</f>
        <v>1.0053475935828877</v>
      </c>
      <c r="P33" s="46"/>
      <c r="Q33" s="46"/>
      <c r="R33" s="45">
        <f>(R21+R24+R29)/3</f>
        <v>0.64776106934001676</v>
      </c>
      <c r="S33" s="45"/>
      <c r="T33" s="45"/>
      <c r="U33" s="45">
        <f>(U21+U24+U29)/3</f>
        <v>0.9339743589743591</v>
      </c>
    </row>
    <row r="34" spans="1:21" ht="11.25" customHeight="1" x14ac:dyDescent="0.3">
      <c r="A34" s="4"/>
      <c r="B34" s="4"/>
      <c r="C34" s="5"/>
      <c r="D34" s="200" t="s">
        <v>41</v>
      </c>
      <c r="E34" s="201"/>
      <c r="F34" s="202"/>
      <c r="G34" s="200" t="s">
        <v>42</v>
      </c>
      <c r="H34" s="201"/>
      <c r="I34" s="202"/>
      <c r="J34" s="204" t="s">
        <v>43</v>
      </c>
      <c r="K34" s="205"/>
      <c r="L34" s="206"/>
      <c r="M34" s="200" t="s">
        <v>44</v>
      </c>
      <c r="N34" s="201"/>
      <c r="O34" s="202"/>
      <c r="P34" s="200" t="s">
        <v>45</v>
      </c>
      <c r="Q34" s="201"/>
      <c r="R34" s="202"/>
      <c r="S34" s="200" t="s">
        <v>46</v>
      </c>
      <c r="T34" s="201"/>
      <c r="U34" s="202"/>
    </row>
    <row r="35" spans="1:21" ht="11.25" customHeight="1" x14ac:dyDescent="0.3">
      <c r="A35" s="6" t="s">
        <v>10</v>
      </c>
      <c r="B35" s="6" t="s">
        <v>11</v>
      </c>
      <c r="C35" s="7" t="s">
        <v>12</v>
      </c>
      <c r="D35" s="8" t="s">
        <v>13</v>
      </c>
      <c r="E35" s="9" t="s">
        <v>14</v>
      </c>
      <c r="F35" s="10" t="s">
        <v>15</v>
      </c>
      <c r="G35" s="8" t="s">
        <v>13</v>
      </c>
      <c r="H35" s="9" t="s">
        <v>14</v>
      </c>
      <c r="I35" s="10" t="s">
        <v>15</v>
      </c>
      <c r="J35" s="47" t="s">
        <v>13</v>
      </c>
      <c r="K35" s="48" t="s">
        <v>14</v>
      </c>
      <c r="L35" s="49" t="s">
        <v>15</v>
      </c>
      <c r="M35" s="8" t="s">
        <v>13</v>
      </c>
      <c r="N35" s="9" t="s">
        <v>14</v>
      </c>
      <c r="O35" s="10" t="s">
        <v>15</v>
      </c>
      <c r="P35" s="8" t="s">
        <v>13</v>
      </c>
      <c r="Q35" s="9" t="s">
        <v>14</v>
      </c>
      <c r="R35" s="10" t="s">
        <v>15</v>
      </c>
      <c r="S35" s="8" t="s">
        <v>13</v>
      </c>
      <c r="T35" s="9" t="s">
        <v>14</v>
      </c>
      <c r="U35" s="10" t="s">
        <v>15</v>
      </c>
    </row>
    <row r="36" spans="1:21" ht="11.25" customHeight="1" x14ac:dyDescent="0.3">
      <c r="A36" s="6" t="s">
        <v>16</v>
      </c>
      <c r="B36" s="11" t="s">
        <v>17</v>
      </c>
      <c r="C36" s="7"/>
      <c r="D36" s="8"/>
      <c r="E36" s="4"/>
      <c r="F36" s="12"/>
      <c r="G36" s="8"/>
      <c r="H36" s="4"/>
      <c r="I36" s="12"/>
      <c r="J36" s="47"/>
      <c r="K36" s="50"/>
      <c r="L36" s="51"/>
      <c r="M36" s="8"/>
      <c r="N36" s="4"/>
      <c r="O36" s="12"/>
      <c r="P36" s="8" t="s">
        <v>47</v>
      </c>
      <c r="Q36" s="4">
        <v>242</v>
      </c>
      <c r="R36" s="12"/>
      <c r="S36" s="8"/>
      <c r="T36" s="4"/>
      <c r="U36" s="12"/>
    </row>
    <row r="37" spans="1:21" ht="11.25" customHeight="1" x14ac:dyDescent="0.3">
      <c r="A37" s="13">
        <v>1</v>
      </c>
      <c r="B37" s="14" t="s">
        <v>18</v>
      </c>
      <c r="C37" s="15" t="s">
        <v>19</v>
      </c>
      <c r="D37" s="18">
        <v>180</v>
      </c>
      <c r="E37" s="4">
        <v>105</v>
      </c>
      <c r="F37" s="17">
        <f>E37/D37</f>
        <v>0.58333333333333337</v>
      </c>
      <c r="G37" s="16">
        <v>300</v>
      </c>
      <c r="H37" s="4">
        <v>185</v>
      </c>
      <c r="I37" s="17">
        <f>H37/G37</f>
        <v>0.6166666666666667</v>
      </c>
      <c r="J37" s="52">
        <f>G77</f>
        <v>100</v>
      </c>
      <c r="K37" s="52">
        <f>H77</f>
        <v>95</v>
      </c>
      <c r="L37" s="26">
        <f>K37/J37</f>
        <v>0.95</v>
      </c>
      <c r="M37" s="18"/>
      <c r="N37" s="4"/>
      <c r="O37" s="19"/>
      <c r="P37" s="18">
        <v>2906</v>
      </c>
      <c r="Q37" s="4">
        <v>2908</v>
      </c>
      <c r="R37" s="53">
        <f>(Q37+Q36)/P37</f>
        <v>1.0839642119752237</v>
      </c>
      <c r="S37" s="18">
        <v>0</v>
      </c>
      <c r="T37" s="4"/>
      <c r="U37" s="28"/>
    </row>
    <row r="38" spans="1:21" ht="11.25" customHeight="1" x14ac:dyDescent="0.3">
      <c r="A38" s="13">
        <v>2</v>
      </c>
      <c r="B38" s="14" t="s">
        <v>20</v>
      </c>
      <c r="C38" s="15" t="s">
        <v>21</v>
      </c>
      <c r="D38" s="18"/>
      <c r="E38" s="4"/>
      <c r="F38" s="19"/>
      <c r="G38" s="16"/>
      <c r="H38" s="4"/>
      <c r="I38" s="19"/>
      <c r="J38" s="52">
        <f>G78</f>
        <v>0</v>
      </c>
      <c r="K38" s="52">
        <f>H78</f>
        <v>0</v>
      </c>
      <c r="L38" s="26" t="e">
        <f>K38/J38</f>
        <v>#DIV/0!</v>
      </c>
      <c r="M38" s="18"/>
      <c r="N38" s="4"/>
      <c r="O38" s="28"/>
      <c r="P38" s="18"/>
      <c r="Q38" s="4"/>
      <c r="R38" s="19"/>
      <c r="S38" s="18"/>
      <c r="T38" s="4"/>
      <c r="U38" s="28"/>
    </row>
    <row r="39" spans="1:21" ht="11.25" customHeight="1" x14ac:dyDescent="0.3">
      <c r="A39" s="13">
        <v>3</v>
      </c>
      <c r="B39" s="14" t="s">
        <v>22</v>
      </c>
      <c r="C39" s="15" t="s">
        <v>21</v>
      </c>
      <c r="D39" s="18"/>
      <c r="E39" s="4">
        <v>9</v>
      </c>
      <c r="F39" s="19"/>
      <c r="G39" s="16"/>
      <c r="H39" s="4">
        <v>13</v>
      </c>
      <c r="I39" s="19"/>
      <c r="J39" s="52"/>
      <c r="K39" s="50">
        <f>E79+H79</f>
        <v>247</v>
      </c>
      <c r="L39" s="54"/>
      <c r="M39" s="18"/>
      <c r="N39" s="4">
        <v>64</v>
      </c>
      <c r="O39" s="28"/>
      <c r="P39" s="18"/>
      <c r="Q39" s="4">
        <v>31</v>
      </c>
      <c r="R39" s="28"/>
      <c r="S39" s="18">
        <v>0</v>
      </c>
      <c r="T39" s="4"/>
      <c r="U39" s="28"/>
    </row>
    <row r="40" spans="1:21" ht="11.25" customHeight="1" x14ac:dyDescent="0.3">
      <c r="A40" s="13">
        <v>4</v>
      </c>
      <c r="B40" s="14" t="s">
        <v>23</v>
      </c>
      <c r="C40" s="15" t="s">
        <v>24</v>
      </c>
      <c r="D40" s="18">
        <v>9</v>
      </c>
      <c r="E40" s="4">
        <v>9</v>
      </c>
      <c r="F40" s="17">
        <f>E40/D40</f>
        <v>1</v>
      </c>
      <c r="G40" s="16">
        <v>9</v>
      </c>
      <c r="H40" s="4">
        <v>13</v>
      </c>
      <c r="I40" s="17">
        <f>H40/G40</f>
        <v>1.4444444444444444</v>
      </c>
      <c r="J40" s="52">
        <f>D80+G80</f>
        <v>1147</v>
      </c>
      <c r="K40" s="52">
        <f>E80+H80</f>
        <v>1117</v>
      </c>
      <c r="L40" s="26">
        <f>K40/J40</f>
        <v>0.97384481255448996</v>
      </c>
      <c r="M40" s="18">
        <f>16*$M$1</f>
        <v>496</v>
      </c>
      <c r="N40" s="4">
        <v>266</v>
      </c>
      <c r="O40" s="17">
        <f>N40/M40</f>
        <v>0.53629032258064513</v>
      </c>
      <c r="P40" s="18">
        <f>2*$M$1</f>
        <v>62</v>
      </c>
      <c r="Q40" s="4">
        <v>33</v>
      </c>
      <c r="R40" s="53">
        <f>Q40/P40</f>
        <v>0.532258064516129</v>
      </c>
      <c r="S40" s="18">
        <v>0</v>
      </c>
      <c r="T40" s="4"/>
      <c r="U40" s="28"/>
    </row>
    <row r="41" spans="1:21" ht="11.25" customHeight="1" x14ac:dyDescent="0.3">
      <c r="A41" s="13">
        <v>5</v>
      </c>
      <c r="B41" s="14" t="s">
        <v>25</v>
      </c>
      <c r="C41" s="15" t="s">
        <v>24</v>
      </c>
      <c r="D41" s="21"/>
      <c r="E41" s="4"/>
      <c r="F41" s="19"/>
      <c r="G41" s="21"/>
      <c r="H41" s="4"/>
      <c r="I41" s="28"/>
      <c r="J41" s="55"/>
      <c r="K41" s="56"/>
      <c r="L41" s="54"/>
      <c r="M41" s="21"/>
      <c r="N41" s="39"/>
      <c r="O41" s="19"/>
      <c r="P41" s="21"/>
      <c r="Q41" s="39"/>
      <c r="R41" s="28"/>
      <c r="S41" s="21"/>
      <c r="T41" s="4"/>
      <c r="U41" s="28"/>
    </row>
    <row r="42" spans="1:21" ht="11.25" customHeight="1" x14ac:dyDescent="0.3">
      <c r="A42" s="13">
        <v>6</v>
      </c>
      <c r="B42" s="14" t="s">
        <v>26</v>
      </c>
      <c r="C42" s="15" t="s">
        <v>27</v>
      </c>
      <c r="D42" s="18"/>
      <c r="E42" s="4"/>
      <c r="F42" s="19"/>
      <c r="G42" s="18"/>
      <c r="H42" s="4"/>
      <c r="I42" s="28"/>
      <c r="J42" s="52"/>
      <c r="K42" s="50"/>
      <c r="L42" s="54"/>
      <c r="M42" s="18"/>
      <c r="N42" s="4"/>
      <c r="O42" s="19"/>
      <c r="P42" s="18">
        <f>10/12</f>
        <v>0.83333333333333337</v>
      </c>
      <c r="Q42" s="38">
        <v>0</v>
      </c>
      <c r="R42" s="57"/>
      <c r="S42" s="18">
        <v>0</v>
      </c>
      <c r="T42" s="4"/>
      <c r="U42" s="28"/>
    </row>
    <row r="43" spans="1:21" ht="11.25" customHeight="1" x14ac:dyDescent="0.3">
      <c r="A43" s="13">
        <v>7</v>
      </c>
      <c r="B43" s="14" t="s">
        <v>28</v>
      </c>
      <c r="C43" s="15" t="s">
        <v>29</v>
      </c>
      <c r="D43" s="18"/>
      <c r="E43" s="4">
        <v>56</v>
      </c>
      <c r="F43" s="19"/>
      <c r="G43" s="18"/>
      <c r="H43" s="4">
        <v>40</v>
      </c>
      <c r="I43" s="28"/>
      <c r="J43" s="52"/>
      <c r="K43" s="50"/>
      <c r="L43" s="54"/>
      <c r="M43" s="18"/>
      <c r="N43" s="4"/>
      <c r="O43" s="28"/>
      <c r="P43" s="18"/>
      <c r="Q43" s="4"/>
      <c r="R43" s="28"/>
      <c r="S43" s="18">
        <f>45100/12</f>
        <v>3758.3333333333335</v>
      </c>
      <c r="T43" s="4">
        <v>2290</v>
      </c>
      <c r="U43" s="17">
        <f>T43/S43</f>
        <v>0.60931263858093121</v>
      </c>
    </row>
    <row r="44" spans="1:21" ht="11.25" customHeight="1" x14ac:dyDescent="0.3">
      <c r="A44" s="13">
        <v>8</v>
      </c>
      <c r="B44" s="14" t="s">
        <v>30</v>
      </c>
      <c r="C44" s="15" t="s">
        <v>19</v>
      </c>
      <c r="D44" s="18"/>
      <c r="E44" s="4"/>
      <c r="F44" s="28"/>
      <c r="G44" s="18"/>
      <c r="H44" s="4"/>
      <c r="I44" s="28"/>
      <c r="J44" s="52"/>
      <c r="K44" s="50"/>
      <c r="L44" s="54"/>
      <c r="M44" s="18"/>
      <c r="N44" s="4"/>
      <c r="O44" s="28"/>
      <c r="P44" s="18"/>
      <c r="Q44" s="4"/>
      <c r="R44" s="28"/>
      <c r="S44" s="18">
        <f>8200/12</f>
        <v>683.33333333333337</v>
      </c>
      <c r="T44" s="4">
        <v>475</v>
      </c>
      <c r="U44" s="17">
        <f>T44/S44</f>
        <v>0.69512195121951215</v>
      </c>
    </row>
    <row r="45" spans="1:21" ht="11.25" customHeight="1" x14ac:dyDescent="0.3">
      <c r="A45" s="13">
        <v>9</v>
      </c>
      <c r="B45" s="14" t="s">
        <v>31</v>
      </c>
      <c r="C45" s="15" t="s">
        <v>19</v>
      </c>
      <c r="D45" s="18"/>
      <c r="E45" s="4"/>
      <c r="F45" s="28"/>
      <c r="G45" s="18"/>
      <c r="H45" s="4"/>
      <c r="I45" s="28"/>
      <c r="J45" s="52"/>
      <c r="K45" s="50"/>
      <c r="L45" s="54"/>
      <c r="M45" s="18"/>
      <c r="N45" s="4"/>
      <c r="O45" s="28"/>
      <c r="P45" s="18">
        <f>3910/12</f>
        <v>325.83333333333331</v>
      </c>
      <c r="Q45" s="4">
        <v>198</v>
      </c>
      <c r="R45" s="58">
        <f>Q45/P45</f>
        <v>0.60767263427109974</v>
      </c>
      <c r="S45" s="18">
        <v>0</v>
      </c>
      <c r="T45" s="4"/>
      <c r="U45" s="28"/>
    </row>
    <row r="46" spans="1:21" ht="11.25" customHeight="1" x14ac:dyDescent="0.3">
      <c r="A46" s="13">
        <v>10</v>
      </c>
      <c r="B46" s="14" t="s">
        <v>32</v>
      </c>
      <c r="C46" s="15" t="s">
        <v>19</v>
      </c>
      <c r="D46" s="18"/>
      <c r="E46" s="4"/>
      <c r="F46" s="28"/>
      <c r="G46" s="18"/>
      <c r="H46" s="4"/>
      <c r="I46" s="28"/>
      <c r="J46" s="52"/>
      <c r="K46" s="50"/>
      <c r="L46" s="54"/>
      <c r="M46" s="18"/>
      <c r="N46" s="4"/>
      <c r="O46" s="28"/>
      <c r="P46" s="18">
        <f>385/12</f>
        <v>32.083333333333336</v>
      </c>
      <c r="Q46" s="4">
        <v>17</v>
      </c>
      <c r="R46" s="58">
        <f>Q46/P46</f>
        <v>0.52987012987012982</v>
      </c>
      <c r="S46" s="18">
        <v>0</v>
      </c>
      <c r="T46" s="4"/>
      <c r="U46" s="28"/>
    </row>
    <row r="47" spans="1:21" ht="11.25" customHeight="1" x14ac:dyDescent="0.3">
      <c r="A47" s="29" t="s">
        <v>33</v>
      </c>
      <c r="B47" s="29" t="s">
        <v>34</v>
      </c>
      <c r="C47" s="30"/>
      <c r="D47" s="31"/>
      <c r="E47" s="9"/>
      <c r="F47" s="28"/>
      <c r="G47" s="31"/>
      <c r="H47" s="9"/>
      <c r="I47" s="28"/>
      <c r="J47" s="59"/>
      <c r="K47" s="48"/>
      <c r="L47" s="54"/>
      <c r="M47" s="31"/>
      <c r="N47" s="9"/>
      <c r="O47" s="28"/>
      <c r="P47" s="31"/>
      <c r="Q47" s="9"/>
      <c r="R47" s="53">
        <f>U56</f>
        <v>0.93603744149765999</v>
      </c>
      <c r="S47" s="31"/>
      <c r="T47" s="9"/>
      <c r="U47" s="28"/>
    </row>
    <row r="48" spans="1:21" ht="11.25" customHeight="1" thickBot="1" x14ac:dyDescent="0.35">
      <c r="A48" s="29"/>
      <c r="B48" s="14" t="s">
        <v>18</v>
      </c>
      <c r="C48" s="15" t="s">
        <v>19</v>
      </c>
      <c r="D48" s="32"/>
      <c r="E48" s="33">
        <v>110</v>
      </c>
      <c r="F48" s="34"/>
      <c r="G48" s="32"/>
      <c r="H48" s="33">
        <v>45</v>
      </c>
      <c r="I48" s="34"/>
      <c r="J48" s="60"/>
      <c r="K48" s="61">
        <f>E88</f>
        <v>31</v>
      </c>
      <c r="L48" s="62"/>
      <c r="M48" s="32"/>
      <c r="N48" s="33"/>
      <c r="O48" s="34"/>
      <c r="P48" s="32"/>
      <c r="Q48" s="33"/>
      <c r="R48" s="34"/>
      <c r="S48" s="32"/>
      <c r="T48" s="33"/>
      <c r="U48" s="34"/>
    </row>
    <row r="49" spans="1:21" s="35" customFormat="1" ht="15.75" customHeight="1" thickBot="1" x14ac:dyDescent="0.35">
      <c r="F49" s="63">
        <f>(F37+F40)/2</f>
        <v>0.79166666666666674</v>
      </c>
      <c r="G49" s="63"/>
      <c r="H49" s="63"/>
      <c r="I49" s="63">
        <f>(I37+I40)/2</f>
        <v>1.0305555555555554</v>
      </c>
      <c r="J49" s="63"/>
      <c r="K49" s="63"/>
      <c r="L49" s="63"/>
      <c r="M49" s="63"/>
      <c r="N49" s="63"/>
      <c r="O49" s="63">
        <f>(O40)/1</f>
        <v>0.53629032258064513</v>
      </c>
      <c r="P49" s="64"/>
      <c r="Q49" s="65">
        <f>(R45+R46)/2</f>
        <v>0.56877138207061484</v>
      </c>
      <c r="R49" s="66">
        <f>(R37+R40+R47)/3</f>
        <v>0.85075323932967084</v>
      </c>
      <c r="S49" s="63"/>
      <c r="T49" s="63"/>
      <c r="U49" s="63">
        <f>(U43+U44)/2</f>
        <v>0.65221729490022162</v>
      </c>
    </row>
    <row r="50" spans="1:21" ht="11.25" customHeight="1" x14ac:dyDescent="0.3">
      <c r="A50" s="4"/>
      <c r="B50" s="4"/>
      <c r="C50" s="5"/>
      <c r="D50" s="200" t="s">
        <v>48</v>
      </c>
      <c r="E50" s="201"/>
      <c r="F50" s="202"/>
      <c r="G50" s="200" t="s">
        <v>49</v>
      </c>
      <c r="H50" s="201"/>
      <c r="I50" s="202"/>
      <c r="J50" s="200" t="s">
        <v>50</v>
      </c>
      <c r="K50" s="201"/>
      <c r="L50" s="201"/>
      <c r="M50" s="201"/>
      <c r="N50" s="202"/>
      <c r="O50" s="67"/>
      <c r="Q50" s="68" t="s">
        <v>51</v>
      </c>
      <c r="R50" s="69" t="s">
        <v>52</v>
      </c>
      <c r="S50" s="4" t="s">
        <v>53</v>
      </c>
      <c r="T50" s="4"/>
      <c r="U50" s="4"/>
    </row>
    <row r="51" spans="1:21" ht="11.25" customHeight="1" x14ac:dyDescent="0.3">
      <c r="A51" s="6" t="s">
        <v>10</v>
      </c>
      <c r="B51" s="6" t="s">
        <v>11</v>
      </c>
      <c r="C51" s="7" t="s">
        <v>12</v>
      </c>
      <c r="D51" s="8" t="s">
        <v>13</v>
      </c>
      <c r="E51" s="9" t="s">
        <v>14</v>
      </c>
      <c r="F51" s="10" t="s">
        <v>15</v>
      </c>
      <c r="G51" s="8" t="s">
        <v>13</v>
      </c>
      <c r="H51" s="9" t="s">
        <v>14</v>
      </c>
      <c r="I51" s="10" t="s">
        <v>15</v>
      </c>
      <c r="J51" s="8" t="s">
        <v>13</v>
      </c>
      <c r="K51" s="9" t="s">
        <v>14</v>
      </c>
      <c r="L51" s="9" t="s">
        <v>15</v>
      </c>
      <c r="M51" s="6" t="s">
        <v>54</v>
      </c>
      <c r="N51" s="10" t="s">
        <v>55</v>
      </c>
      <c r="O51" s="67"/>
      <c r="P51" s="8"/>
      <c r="Q51" s="9"/>
      <c r="R51" s="70"/>
      <c r="S51" s="4" t="s">
        <v>56</v>
      </c>
      <c r="T51" s="9"/>
      <c r="U51" s="4" t="s">
        <v>45</v>
      </c>
    </row>
    <row r="52" spans="1:21" ht="11.25" customHeight="1" x14ac:dyDescent="0.3">
      <c r="A52" s="6" t="s">
        <v>16</v>
      </c>
      <c r="B52" s="11" t="s">
        <v>17</v>
      </c>
      <c r="C52" s="7"/>
      <c r="D52" s="8"/>
      <c r="E52" s="4"/>
      <c r="F52" s="12"/>
      <c r="G52" s="8"/>
      <c r="H52" s="4"/>
      <c r="I52" s="12"/>
      <c r="J52" s="8"/>
      <c r="K52" s="4"/>
      <c r="L52" s="4"/>
      <c r="M52" s="6"/>
      <c r="N52" s="12"/>
      <c r="P52" s="8"/>
      <c r="Q52" s="4"/>
      <c r="R52" s="5"/>
      <c r="S52" s="4" t="s">
        <v>57</v>
      </c>
      <c r="T52" s="71">
        <v>2564</v>
      </c>
      <c r="U52" s="72">
        <v>346</v>
      </c>
    </row>
    <row r="53" spans="1:21" ht="11.25" customHeight="1" x14ac:dyDescent="0.3">
      <c r="A53" s="13">
        <v>1</v>
      </c>
      <c r="B53" s="14" t="s">
        <v>18</v>
      </c>
      <c r="C53" s="15" t="s">
        <v>19</v>
      </c>
      <c r="D53" s="18">
        <v>60</v>
      </c>
      <c r="E53" s="4">
        <v>46</v>
      </c>
      <c r="F53" s="28"/>
      <c r="G53" s="18">
        <f>3500/12</f>
        <v>291.66666666666669</v>
      </c>
      <c r="H53" s="73">
        <v>103</v>
      </c>
      <c r="I53" s="17">
        <f>H53/G53</f>
        <v>0.35314285714285715</v>
      </c>
      <c r="J53" s="18">
        <f>130000/12</f>
        <v>10833.333333333334</v>
      </c>
      <c r="K53" s="74">
        <f>E5+H5+K5+N5+Q5+T5+E21+H21+K21+N21+Q21+T21+E37+H37+N37+Q37+H53+K37</f>
        <v>7847</v>
      </c>
      <c r="L53" s="23">
        <f>K53/(J53)</f>
        <v>0.72433846153846149</v>
      </c>
      <c r="M53" s="23">
        <v>0.89927323728165243</v>
      </c>
      <c r="N53" s="75">
        <f>L53-M53</f>
        <v>-0.17493477574319094</v>
      </c>
      <c r="P53" s="18"/>
      <c r="Q53" s="4">
        <f>E5+H5+K5+N5+Q5+T5+E21+H21+K21+N21+Q21+T21+E37+H37</f>
        <v>4741</v>
      </c>
      <c r="R53" s="4">
        <f>K53-Q53</f>
        <v>3106</v>
      </c>
      <c r="S53" s="4" t="s">
        <v>58</v>
      </c>
      <c r="T53" s="76">
        <v>144</v>
      </c>
      <c r="U53" s="77">
        <v>168</v>
      </c>
    </row>
    <row r="54" spans="1:21" ht="11.25" customHeight="1" x14ac:dyDescent="0.3">
      <c r="A54" s="13">
        <v>2</v>
      </c>
      <c r="B54" s="14" t="s">
        <v>20</v>
      </c>
      <c r="C54" s="15" t="s">
        <v>21</v>
      </c>
      <c r="D54" s="18">
        <v>0</v>
      </c>
      <c r="E54" s="4"/>
      <c r="F54" s="28"/>
      <c r="G54" s="18">
        <v>0</v>
      </c>
      <c r="H54" s="73"/>
      <c r="I54" s="28"/>
      <c r="J54" s="18">
        <f>D6+G6+J6+M6+P6+S6+D22+G22+J22+M22+P22+S22+D38+G38+J38+M38+P38+S38+G54</f>
        <v>0</v>
      </c>
      <c r="K54" s="4">
        <f>E6+H6+K6+N6+Q6+T6+E22+H22+K22+N22+Q22+T22+E38+H38+N38+Q38+K38+T38</f>
        <v>0</v>
      </c>
      <c r="L54" s="23" t="e">
        <f>K54/(J54)</f>
        <v>#DIV/0!</v>
      </c>
      <c r="M54" s="23">
        <v>1.1118881118881119</v>
      </c>
      <c r="N54" s="75" t="e">
        <f>L54-M54</f>
        <v>#DIV/0!</v>
      </c>
      <c r="O54" s="67"/>
      <c r="P54" s="18"/>
      <c r="Q54" s="4">
        <f>E6+H6+K6+N6+Q6+T6+E22+H22+K22+N22+Q22+T22+E38+H38</f>
        <v>0</v>
      </c>
      <c r="R54" s="4">
        <f>K54-Q54</f>
        <v>0</v>
      </c>
      <c r="S54" s="4"/>
      <c r="T54" s="78">
        <f>T53/T52</f>
        <v>5.6162246489859596E-2</v>
      </c>
      <c r="U54" s="79">
        <f>U53/U52</f>
        <v>0.48554913294797686</v>
      </c>
    </row>
    <row r="55" spans="1:21" ht="11.25" customHeight="1" x14ac:dyDescent="0.3">
      <c r="A55" s="13">
        <v>3</v>
      </c>
      <c r="B55" s="14" t="s">
        <v>22</v>
      </c>
      <c r="C55" s="15" t="s">
        <v>21</v>
      </c>
      <c r="D55" s="18">
        <v>0</v>
      </c>
      <c r="E55" s="4"/>
      <c r="F55" s="28"/>
      <c r="G55" s="18">
        <v>0</v>
      </c>
      <c r="H55" s="73">
        <v>55</v>
      </c>
      <c r="I55" s="28"/>
      <c r="J55" s="18">
        <f>D7+G7+J7+M7+P7+S7+D23+G23+J23+M23+P23+S23+D39+G39+J39+M39+P39+S39+G55</f>
        <v>0</v>
      </c>
      <c r="K55" s="74">
        <f>K39+N39+Q39+H55</f>
        <v>397</v>
      </c>
      <c r="L55" s="23"/>
      <c r="M55" s="23"/>
      <c r="N55" s="75"/>
      <c r="O55" s="67"/>
      <c r="P55" s="18"/>
      <c r="Q55" s="4">
        <f>E7+H7+K7+N7+Q7+T7+E23+H23+K23+N23+Q23+T23+E39+H39</f>
        <v>151</v>
      </c>
      <c r="R55" s="80"/>
      <c r="S55" s="81"/>
      <c r="T55" s="82"/>
      <c r="U55" s="82"/>
    </row>
    <row r="56" spans="1:21" ht="11.25" customHeight="1" x14ac:dyDescent="0.3">
      <c r="A56" s="13">
        <v>4</v>
      </c>
      <c r="B56" s="14" t="s">
        <v>23</v>
      </c>
      <c r="C56" s="15" t="s">
        <v>24</v>
      </c>
      <c r="D56" s="18">
        <v>0</v>
      </c>
      <c r="E56" s="4"/>
      <c r="F56" s="28"/>
      <c r="G56" s="18">
        <f>12*$M$1</f>
        <v>372</v>
      </c>
      <c r="H56" s="73">
        <v>228</v>
      </c>
      <c r="I56" s="17">
        <f>H56/G56</f>
        <v>0.61290322580645162</v>
      </c>
      <c r="J56" s="18">
        <f>70*$M$1</f>
        <v>2170</v>
      </c>
      <c r="K56" s="74">
        <f>K40+N40+Q40+H56</f>
        <v>1644</v>
      </c>
      <c r="L56" s="23">
        <f>K56/(J56)</f>
        <v>0.75760368663594468</v>
      </c>
      <c r="M56" s="23">
        <v>0.82442396313364052</v>
      </c>
      <c r="N56" s="75">
        <f>L56-M56</f>
        <v>-6.6820276497695841E-2</v>
      </c>
      <c r="O56" s="67"/>
      <c r="P56" s="18"/>
      <c r="Q56" s="4">
        <f>E8+H8+K8+N8+Q8+T8+E24+H24+K24+N24+Q24+T24+E40+H40</f>
        <v>173</v>
      </c>
      <c r="R56" s="80"/>
      <c r="S56" s="81"/>
      <c r="T56" s="83">
        <v>0.06</v>
      </c>
      <c r="U56" s="84">
        <f>T54/T56</f>
        <v>0.93603744149765999</v>
      </c>
    </row>
    <row r="57" spans="1:21" ht="11.25" customHeight="1" x14ac:dyDescent="0.3">
      <c r="A57" s="13">
        <v>5</v>
      </c>
      <c r="B57" s="14" t="s">
        <v>25</v>
      </c>
      <c r="C57" s="15" t="s">
        <v>24</v>
      </c>
      <c r="D57" s="21"/>
      <c r="E57" s="4"/>
      <c r="F57" s="28"/>
      <c r="G57" s="21"/>
      <c r="H57" s="73"/>
      <c r="I57" s="28"/>
      <c r="J57" s="18"/>
      <c r="K57" s="39"/>
      <c r="L57" s="23"/>
      <c r="M57" s="23"/>
      <c r="N57" s="75"/>
      <c r="O57" s="67"/>
      <c r="P57" s="21"/>
      <c r="Q57" s="39"/>
      <c r="R57" s="85"/>
      <c r="S57" s="86"/>
      <c r="T57" s="4"/>
      <c r="U57" s="4"/>
    </row>
    <row r="58" spans="1:21" ht="11.25" customHeight="1" x14ac:dyDescent="0.3">
      <c r="A58" s="13">
        <v>6</v>
      </c>
      <c r="B58" s="14" t="s">
        <v>26</v>
      </c>
      <c r="C58" s="15" t="s">
        <v>27</v>
      </c>
      <c r="D58" s="18">
        <v>0</v>
      </c>
      <c r="E58" s="4"/>
      <c r="F58" s="28"/>
      <c r="G58" s="18">
        <v>4</v>
      </c>
      <c r="H58" s="4">
        <v>2</v>
      </c>
      <c r="I58" s="28">
        <f>H58/G58</f>
        <v>0.5</v>
      </c>
      <c r="J58" s="18">
        <f>60/12</f>
        <v>5</v>
      </c>
      <c r="K58" s="87">
        <f>H58+N42+Q42</f>
        <v>2</v>
      </c>
      <c r="L58" s="23">
        <f>K58/J58</f>
        <v>0.4</v>
      </c>
      <c r="M58" s="23">
        <v>1</v>
      </c>
      <c r="N58" s="75">
        <f>L58-M58</f>
        <v>-0.6</v>
      </c>
      <c r="O58" s="67"/>
      <c r="P58" s="18"/>
      <c r="Q58" s="74"/>
      <c r="R58" s="85"/>
      <c r="S58" s="81"/>
      <c r="T58" s="4"/>
      <c r="U58" s="4"/>
    </row>
    <row r="59" spans="1:21" ht="11.25" customHeight="1" x14ac:dyDescent="0.3">
      <c r="A59" s="13">
        <v>7</v>
      </c>
      <c r="B59" s="14" t="s">
        <v>28</v>
      </c>
      <c r="C59" s="15" t="s">
        <v>29</v>
      </c>
      <c r="D59" s="18">
        <v>0</v>
      </c>
      <c r="E59" s="4"/>
      <c r="F59" s="28"/>
      <c r="G59" s="18">
        <v>0</v>
      </c>
      <c r="H59" s="4"/>
      <c r="I59" s="28"/>
      <c r="J59" s="18">
        <f>47128/12</f>
        <v>3927.3333333333335</v>
      </c>
      <c r="K59" s="4">
        <f>E11+H11+K11+N11+Q11+T11+E27+H27+K27+N27+Q27+T27+E43+H43+N43+Q43+K43+T43</f>
        <v>3148</v>
      </c>
      <c r="L59" s="23">
        <f>K59/(J59)</f>
        <v>0.80156170429468676</v>
      </c>
      <c r="M59" s="23">
        <v>1.0619586942038641</v>
      </c>
      <c r="N59" s="75">
        <f>L59-M59</f>
        <v>-0.26039698990917737</v>
      </c>
      <c r="O59" s="67"/>
      <c r="P59" s="18"/>
      <c r="Q59" s="4"/>
      <c r="R59" s="85"/>
      <c r="S59" s="81"/>
      <c r="T59" s="4"/>
      <c r="U59" s="4"/>
    </row>
    <row r="60" spans="1:21" ht="11.25" customHeight="1" x14ac:dyDescent="0.3">
      <c r="A60" s="13">
        <v>8</v>
      </c>
      <c r="B60" s="14" t="s">
        <v>30</v>
      </c>
      <c r="C60" s="15" t="s">
        <v>19</v>
      </c>
      <c r="D60" s="18">
        <v>0</v>
      </c>
      <c r="E60" s="4"/>
      <c r="F60" s="28"/>
      <c r="G60" s="18">
        <v>0</v>
      </c>
      <c r="H60" s="4"/>
      <c r="I60" s="28"/>
      <c r="J60" s="18">
        <f>8200/12</f>
        <v>683.33333333333337</v>
      </c>
      <c r="K60" s="4">
        <f>E12+H12+K12+N12+Q12+T12+E28+H28+K28+N28+Q28+T28+E44+H44+N44+Q44+K44+T44</f>
        <v>475</v>
      </c>
      <c r="L60" s="23"/>
      <c r="M60" s="23"/>
      <c r="N60" s="75"/>
      <c r="O60" s="67"/>
      <c r="P60" s="18"/>
      <c r="Q60" s="4"/>
      <c r="R60" s="85"/>
      <c r="S60" s="81"/>
      <c r="T60" s="4"/>
      <c r="U60" s="4"/>
    </row>
    <row r="61" spans="1:21" ht="11.25" customHeight="1" x14ac:dyDescent="0.3">
      <c r="A61" s="13">
        <v>9</v>
      </c>
      <c r="B61" s="14" t="s">
        <v>31</v>
      </c>
      <c r="C61" s="15" t="s">
        <v>19</v>
      </c>
      <c r="D61" s="18">
        <v>0</v>
      </c>
      <c r="E61" s="4"/>
      <c r="F61" s="28"/>
      <c r="G61" s="18">
        <v>0</v>
      </c>
      <c r="H61" s="4"/>
      <c r="I61" s="28"/>
      <c r="J61" s="18">
        <f>7030/12</f>
        <v>585.83333333333337</v>
      </c>
      <c r="K61" s="4">
        <f>E13+H13+K13+N13+Q13+T13+E29+H29+K29+N29+Q29+T29+E45+H45+N45+Q45+K45+T45</f>
        <v>403</v>
      </c>
      <c r="L61" s="23"/>
      <c r="M61" s="23"/>
      <c r="N61" s="75"/>
      <c r="O61" s="67"/>
      <c r="P61" s="18"/>
      <c r="Q61" s="4"/>
      <c r="R61" s="85"/>
      <c r="S61" s="81"/>
      <c r="T61" s="4"/>
      <c r="U61" s="4"/>
    </row>
    <row r="62" spans="1:21" ht="11.25" customHeight="1" x14ac:dyDescent="0.3">
      <c r="A62" s="13">
        <v>10</v>
      </c>
      <c r="B62" s="14" t="s">
        <v>32</v>
      </c>
      <c r="C62" s="15" t="s">
        <v>19</v>
      </c>
      <c r="D62" s="18">
        <v>0</v>
      </c>
      <c r="E62" s="4"/>
      <c r="F62" s="28"/>
      <c r="G62" s="18">
        <v>0</v>
      </c>
      <c r="H62" s="4"/>
      <c r="I62" s="28"/>
      <c r="J62" s="18">
        <f>385/12</f>
        <v>32.083333333333336</v>
      </c>
      <c r="K62" s="4">
        <f>E14+H14+K14+N14+Q14+T14+E30+H30+K30+N30+Q30+T30+E46+H46+N46+Q46+K46+T46</f>
        <v>17</v>
      </c>
      <c r="L62" s="23"/>
      <c r="M62" s="23"/>
      <c r="N62" s="75"/>
      <c r="O62" s="67"/>
      <c r="P62" s="18"/>
      <c r="Q62" s="4"/>
      <c r="R62" s="85"/>
      <c r="S62" s="81"/>
      <c r="T62" s="4"/>
      <c r="U62" s="4"/>
    </row>
    <row r="63" spans="1:21" ht="11.25" customHeight="1" x14ac:dyDescent="0.3">
      <c r="A63" s="29" t="s">
        <v>33</v>
      </c>
      <c r="B63" s="29" t="s">
        <v>34</v>
      </c>
      <c r="C63" s="30"/>
      <c r="D63" s="31"/>
      <c r="E63" s="9"/>
      <c r="F63" s="12"/>
      <c r="G63" s="88"/>
      <c r="H63" s="9"/>
      <c r="I63" s="12" t="s">
        <v>59</v>
      </c>
      <c r="J63" s="89">
        <f>J62+J61+J60</f>
        <v>1301.25</v>
      </c>
      <c r="K63" s="4">
        <f>SUM(K60:K62)</f>
        <v>895</v>
      </c>
      <c r="L63" s="23">
        <f>K63/(J63)</f>
        <v>0.68780019212295873</v>
      </c>
      <c r="M63" s="23">
        <v>0.77821782178217824</v>
      </c>
      <c r="N63" s="75">
        <f>L63-M63</f>
        <v>-9.0417629659219512E-2</v>
      </c>
      <c r="O63" s="67"/>
      <c r="P63" s="31"/>
      <c r="Q63" s="9"/>
      <c r="R63" s="85"/>
      <c r="S63" s="90"/>
      <c r="T63" s="9"/>
      <c r="U63" s="4"/>
    </row>
    <row r="64" spans="1:21" ht="11.25" customHeight="1" thickBot="1" x14ac:dyDescent="0.35">
      <c r="A64" s="29"/>
      <c r="B64" s="14" t="s">
        <v>18</v>
      </c>
      <c r="C64" s="15" t="s">
        <v>19</v>
      </c>
      <c r="D64" s="32">
        <v>6000</v>
      </c>
      <c r="E64" s="33"/>
      <c r="F64" s="91"/>
      <c r="G64" s="32">
        <v>2500</v>
      </c>
      <c r="H64" s="33"/>
      <c r="I64" s="91">
        <f>H64/(G64/12)</f>
        <v>0</v>
      </c>
      <c r="J64" s="32"/>
      <c r="K64" s="92">
        <f>E16+H16+K16+N16+Q16+T16+E32+H32+K32+N32+Q32+T32+E48+H48+K48</f>
        <v>1751</v>
      </c>
      <c r="L64" s="93"/>
      <c r="M64" s="93"/>
      <c r="N64" s="75"/>
      <c r="O64" s="67"/>
      <c r="P64" s="32"/>
      <c r="Q64" s="33"/>
      <c r="R64" s="94"/>
      <c r="S64" s="81"/>
      <c r="T64" s="9"/>
      <c r="U64" s="4"/>
    </row>
    <row r="65" spans="2:15" ht="11.25" customHeight="1" x14ac:dyDescent="0.3">
      <c r="I65" s="63">
        <f>(I53+I56)/2</f>
        <v>0.48302304147465436</v>
      </c>
    </row>
    <row r="66" spans="2:15" ht="11.25" customHeight="1" x14ac:dyDescent="0.3"/>
    <row r="67" spans="2:15" s="95" customFormat="1" ht="16.899999999999999" customHeight="1" x14ac:dyDescent="0.3">
      <c r="B67" s="207" t="s">
        <v>60</v>
      </c>
      <c r="C67" s="207"/>
      <c r="D67" s="207"/>
      <c r="E67" s="207"/>
      <c r="F67" s="207"/>
      <c r="G67" s="207"/>
      <c r="H67" s="207"/>
      <c r="I67" s="207"/>
      <c r="J67" s="207"/>
      <c r="K67" s="207"/>
      <c r="L67" s="207"/>
    </row>
    <row r="68" spans="2:15" ht="18.600000000000001" customHeight="1" x14ac:dyDescent="0.3">
      <c r="B68" s="208"/>
      <c r="C68" s="209"/>
      <c r="D68" s="209"/>
      <c r="E68" s="209"/>
      <c r="F68" s="209"/>
      <c r="G68" s="209"/>
      <c r="H68" s="209"/>
      <c r="I68" s="209"/>
      <c r="J68" s="209"/>
      <c r="K68" s="209"/>
      <c r="L68" s="209"/>
    </row>
    <row r="69" spans="2:15" ht="11.25" customHeight="1" x14ac:dyDescent="0.3"/>
    <row r="70" spans="2:15" ht="11.25" customHeight="1" x14ac:dyDescent="0.3"/>
    <row r="71" spans="2:15" ht="11.25" customHeight="1" x14ac:dyDescent="0.3"/>
    <row r="72" spans="2:15" ht="11.25" customHeight="1" x14ac:dyDescent="0.3">
      <c r="O72" s="64"/>
    </row>
    <row r="73" spans="2:15" ht="11.25" customHeight="1" thickBot="1" x14ac:dyDescent="0.35">
      <c r="B73" s="96"/>
      <c r="J73" s="97"/>
    </row>
    <row r="74" spans="2:15" ht="11.25" customHeight="1" x14ac:dyDescent="0.3">
      <c r="D74" s="200" t="s">
        <v>61</v>
      </c>
      <c r="E74" s="201"/>
      <c r="F74" s="202"/>
      <c r="G74" s="200" t="s">
        <v>62</v>
      </c>
      <c r="H74" s="201"/>
      <c r="I74" s="202"/>
      <c r="J74" s="203" t="s">
        <v>63</v>
      </c>
      <c r="K74" s="203"/>
      <c r="L74" s="203"/>
    </row>
    <row r="75" spans="2:15" ht="11.25" customHeight="1" x14ac:dyDescent="0.3">
      <c r="B75" s="6" t="s">
        <v>11</v>
      </c>
      <c r="C75" s="7" t="s">
        <v>12</v>
      </c>
      <c r="D75" s="8" t="s">
        <v>13</v>
      </c>
      <c r="E75" s="9" t="s">
        <v>14</v>
      </c>
      <c r="F75" s="10" t="s">
        <v>15</v>
      </c>
      <c r="G75" s="8" t="s">
        <v>13</v>
      </c>
      <c r="H75" s="9" t="s">
        <v>14</v>
      </c>
      <c r="I75" s="10" t="s">
        <v>15</v>
      </c>
      <c r="J75" s="6" t="s">
        <v>13</v>
      </c>
      <c r="K75" s="9" t="s">
        <v>14</v>
      </c>
      <c r="L75" s="9" t="s">
        <v>15</v>
      </c>
    </row>
    <row r="76" spans="2:15" ht="11.25" customHeight="1" x14ac:dyDescent="0.3">
      <c r="B76" s="11" t="s">
        <v>17</v>
      </c>
      <c r="C76" s="7"/>
      <c r="D76" s="8"/>
      <c r="E76" s="4"/>
      <c r="F76" s="12"/>
      <c r="G76" s="8"/>
      <c r="H76" s="4"/>
      <c r="I76" s="12"/>
      <c r="J76" s="4"/>
      <c r="K76" s="4"/>
      <c r="L76" s="4"/>
    </row>
    <row r="77" spans="2:15" ht="11.25" customHeight="1" x14ac:dyDescent="0.3">
      <c r="B77" s="14" t="s">
        <v>18</v>
      </c>
      <c r="C77" s="15" t="s">
        <v>19</v>
      </c>
      <c r="D77" s="18"/>
      <c r="E77" s="4"/>
      <c r="F77" s="28"/>
      <c r="G77" s="16">
        <v>100</v>
      </c>
      <c r="H77" s="73">
        <v>95</v>
      </c>
      <c r="I77" s="17">
        <f>H77/G77</f>
        <v>0.95</v>
      </c>
      <c r="J77" s="4"/>
      <c r="K77" s="74">
        <f>K37+N37+Q37+H53</f>
        <v>3106</v>
      </c>
      <c r="L77" s="4"/>
    </row>
    <row r="78" spans="2:15" ht="11.25" customHeight="1" x14ac:dyDescent="0.3">
      <c r="B78" s="14" t="s">
        <v>20</v>
      </c>
      <c r="C78" s="15" t="s">
        <v>21</v>
      </c>
      <c r="D78" s="18"/>
      <c r="E78" s="4"/>
      <c r="F78" s="19"/>
      <c r="G78" s="18"/>
      <c r="H78" s="73"/>
      <c r="I78" s="98"/>
      <c r="J78" s="4"/>
      <c r="K78" s="74">
        <f>K38+N38+Q38+H54</f>
        <v>0</v>
      </c>
      <c r="L78" s="4"/>
    </row>
    <row r="79" spans="2:15" ht="11.25" customHeight="1" x14ac:dyDescent="0.3">
      <c r="B79" s="14" t="s">
        <v>22</v>
      </c>
      <c r="C79" s="15" t="s">
        <v>21</v>
      </c>
      <c r="D79" s="18"/>
      <c r="E79" s="38">
        <v>217</v>
      </c>
      <c r="F79" s="19"/>
      <c r="G79" s="18"/>
      <c r="H79" s="73">
        <v>30</v>
      </c>
      <c r="I79" s="19"/>
      <c r="J79" s="4"/>
      <c r="K79" s="74">
        <f>K39+N39+Q39+H55</f>
        <v>397</v>
      </c>
      <c r="L79" s="4"/>
    </row>
    <row r="80" spans="2:15" ht="11.25" customHeight="1" x14ac:dyDescent="0.3">
      <c r="B80" s="14" t="s">
        <v>23</v>
      </c>
      <c r="C80" s="15" t="s">
        <v>24</v>
      </c>
      <c r="D80" s="18">
        <f>29*$M$1</f>
        <v>899</v>
      </c>
      <c r="E80" s="38">
        <v>914</v>
      </c>
      <c r="F80" s="17">
        <f>E80/D80</f>
        <v>1.0166852057842046</v>
      </c>
      <c r="G80" s="18">
        <f>8*$M$1</f>
        <v>248</v>
      </c>
      <c r="H80" s="73">
        <v>203</v>
      </c>
      <c r="I80" s="17">
        <f>H80/G80</f>
        <v>0.81854838709677424</v>
      </c>
      <c r="J80" s="4"/>
      <c r="K80" s="74">
        <f>K40+N40+Q40+H56</f>
        <v>1644</v>
      </c>
      <c r="L80" s="4"/>
    </row>
    <row r="81" spans="2:14" ht="11.25" customHeight="1" x14ac:dyDescent="0.3">
      <c r="B81" s="14" t="s">
        <v>25</v>
      </c>
      <c r="C81" s="15" t="s">
        <v>24</v>
      </c>
      <c r="D81" s="21"/>
      <c r="E81" s="39"/>
      <c r="F81" s="28"/>
      <c r="G81" s="20"/>
      <c r="H81" s="99"/>
      <c r="I81" s="100"/>
      <c r="J81" s="38"/>
      <c r="K81" s="38"/>
      <c r="L81" s="101"/>
    </row>
    <row r="82" spans="2:14" ht="11.25" customHeight="1" x14ac:dyDescent="0.3">
      <c r="B82" s="14" t="s">
        <v>26</v>
      </c>
      <c r="C82" s="15" t="s">
        <v>27</v>
      </c>
      <c r="D82" s="18"/>
      <c r="E82" s="4"/>
      <c r="F82" s="28"/>
      <c r="G82" s="16"/>
      <c r="H82" s="38"/>
      <c r="I82" s="100"/>
      <c r="J82" s="38"/>
      <c r="K82" s="38"/>
      <c r="L82" s="38"/>
    </row>
    <row r="83" spans="2:14" ht="11.25" customHeight="1" x14ac:dyDescent="0.3">
      <c r="B83" s="14" t="s">
        <v>28</v>
      </c>
      <c r="C83" s="15" t="s">
        <v>29</v>
      </c>
      <c r="D83" s="18"/>
      <c r="E83" s="4"/>
      <c r="F83" s="28"/>
      <c r="G83" s="16"/>
      <c r="H83" s="38"/>
      <c r="I83" s="100"/>
      <c r="J83" s="38"/>
      <c r="K83" s="38"/>
      <c r="L83" s="38"/>
      <c r="N83" s="1" t="s">
        <v>64</v>
      </c>
    </row>
    <row r="84" spans="2:14" ht="11.25" customHeight="1" x14ac:dyDescent="0.3">
      <c r="B84" s="14" t="s">
        <v>30</v>
      </c>
      <c r="C84" s="15" t="s">
        <v>19</v>
      </c>
      <c r="D84" s="18"/>
      <c r="E84" s="4"/>
      <c r="F84" s="28"/>
      <c r="G84" s="16"/>
      <c r="H84" s="38"/>
      <c r="I84" s="100"/>
      <c r="J84" s="38"/>
      <c r="K84" s="38"/>
      <c r="L84" s="38"/>
    </row>
    <row r="85" spans="2:14" ht="11.25" customHeight="1" x14ac:dyDescent="0.3">
      <c r="B85" s="14" t="s">
        <v>31</v>
      </c>
      <c r="C85" s="15" t="s">
        <v>19</v>
      </c>
      <c r="D85" s="18"/>
      <c r="E85" s="4"/>
      <c r="F85" s="28"/>
      <c r="G85" s="16"/>
      <c r="H85" s="38"/>
      <c r="I85" s="100"/>
      <c r="J85" s="38"/>
      <c r="K85" s="38"/>
      <c r="L85" s="38"/>
    </row>
    <row r="86" spans="2:14" ht="11.25" customHeight="1" x14ac:dyDescent="0.3">
      <c r="B86" s="14" t="s">
        <v>32</v>
      </c>
      <c r="C86" s="15" t="s">
        <v>19</v>
      </c>
      <c r="D86" s="18"/>
      <c r="E86" s="4"/>
      <c r="F86" s="28"/>
      <c r="G86" s="16"/>
      <c r="H86" s="38"/>
      <c r="I86" s="100"/>
      <c r="J86" s="38"/>
      <c r="K86" s="38"/>
      <c r="L86" s="38"/>
    </row>
    <row r="87" spans="2:14" ht="11.25" customHeight="1" x14ac:dyDescent="0.3">
      <c r="B87" s="29" t="s">
        <v>34</v>
      </c>
      <c r="C87" s="30"/>
      <c r="D87" s="31"/>
      <c r="E87" s="9"/>
      <c r="F87" s="28"/>
      <c r="G87" s="102"/>
      <c r="H87" s="103"/>
      <c r="I87" s="100"/>
      <c r="J87" s="38"/>
      <c r="K87" s="38"/>
      <c r="L87" s="38"/>
    </row>
    <row r="88" spans="2:14" ht="11.25" customHeight="1" thickBot="1" x14ac:dyDescent="0.35">
      <c r="B88" s="14" t="s">
        <v>18</v>
      </c>
      <c r="C88" s="15" t="s">
        <v>19</v>
      </c>
      <c r="D88" s="32"/>
      <c r="E88" s="33">
        <v>31</v>
      </c>
      <c r="F88" s="34"/>
      <c r="G88" s="104"/>
      <c r="H88" s="105"/>
      <c r="I88" s="106"/>
      <c r="J88" s="38"/>
      <c r="K88" s="38"/>
      <c r="L88" s="38"/>
    </row>
    <row r="89" spans="2:14" ht="11.25" customHeight="1" x14ac:dyDescent="0.3">
      <c r="F89" s="63">
        <f>AVERAGE(F77:F86)</f>
        <v>1.0166852057842046</v>
      </c>
      <c r="I89" s="63">
        <f>(I77+I80)/2</f>
        <v>0.8842741935483871</v>
      </c>
    </row>
  </sheetData>
  <mergeCells count="28">
    <mergeCell ref="D74:F74"/>
    <mergeCell ref="G74:I74"/>
    <mergeCell ref="J74:L74"/>
    <mergeCell ref="D34:F34"/>
    <mergeCell ref="G34:I34"/>
    <mergeCell ref="J34:L34"/>
    <mergeCell ref="D50:F50"/>
    <mergeCell ref="G50:I50"/>
    <mergeCell ref="J50:N50"/>
    <mergeCell ref="B67:L67"/>
    <mergeCell ref="B68:L68"/>
    <mergeCell ref="M34:O34"/>
    <mergeCell ref="P34:R34"/>
    <mergeCell ref="S34:U34"/>
    <mergeCell ref="P2:R2"/>
    <mergeCell ref="S2:U2"/>
    <mergeCell ref="S18:U18"/>
    <mergeCell ref="P18:R18"/>
    <mergeCell ref="M2:O2"/>
    <mergeCell ref="D18:F18"/>
    <mergeCell ref="G18:I18"/>
    <mergeCell ref="J18:L18"/>
    <mergeCell ref="M18:O18"/>
    <mergeCell ref="A1:D1"/>
    <mergeCell ref="I1:L1"/>
    <mergeCell ref="D2:F2"/>
    <mergeCell ref="G2:I2"/>
    <mergeCell ref="J2:L2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E42E7-04F3-46B6-88AE-B873436CF280}">
  <dimension ref="A1:U89"/>
  <sheetViews>
    <sheetView topLeftCell="A19" workbookViewId="0">
      <selection activeCell="L53" sqref="L53"/>
    </sheetView>
  </sheetViews>
  <sheetFormatPr defaultColWidth="8.109375" defaultRowHeight="11.25" x14ac:dyDescent="0.3"/>
  <cols>
    <col min="1" max="1" width="3.88671875" style="1" customWidth="1"/>
    <col min="2" max="2" width="14.5546875" style="1" customWidth="1"/>
    <col min="3" max="3" width="5.44140625" style="1" customWidth="1"/>
    <col min="4" max="4" width="4.33203125" style="1" customWidth="1"/>
    <col min="5" max="5" width="4.77734375" style="1" customWidth="1"/>
    <col min="6" max="6" width="5" style="1" customWidth="1"/>
    <col min="7" max="7" width="4.33203125" style="1" customWidth="1"/>
    <col min="8" max="8" width="4.44140625" style="1" customWidth="1"/>
    <col min="9" max="9" width="4.77734375" style="1" customWidth="1"/>
    <col min="10" max="11" width="5.33203125" style="1" customWidth="1"/>
    <col min="12" max="12" width="5.44140625" style="1" customWidth="1"/>
    <col min="13" max="13" width="4.33203125" style="1" customWidth="1"/>
    <col min="14" max="15" width="4.77734375" style="1" customWidth="1"/>
    <col min="16" max="16" width="5.21875" style="1" customWidth="1"/>
    <col min="17" max="17" width="4.5546875" style="1" customWidth="1"/>
    <col min="18" max="18" width="5.109375" style="1" customWidth="1"/>
    <col min="19" max="19" width="4.33203125" style="1" customWidth="1"/>
    <col min="20" max="21" width="5.44140625" style="1" customWidth="1"/>
    <col min="22" max="255" width="8.109375" style="1"/>
    <col min="256" max="256" width="3.88671875" style="1" customWidth="1"/>
    <col min="257" max="257" width="14.5546875" style="1" customWidth="1"/>
    <col min="258" max="258" width="5.44140625" style="1" customWidth="1"/>
    <col min="259" max="259" width="4.33203125" style="1" customWidth="1"/>
    <col min="260" max="260" width="4.77734375" style="1" customWidth="1"/>
    <col min="261" max="261" width="5" style="1" customWidth="1"/>
    <col min="262" max="262" width="4.33203125" style="1" customWidth="1"/>
    <col min="263" max="263" width="4.44140625" style="1" customWidth="1"/>
    <col min="264" max="264" width="4.77734375" style="1" customWidth="1"/>
    <col min="265" max="266" width="5.33203125" style="1" customWidth="1"/>
    <col min="267" max="267" width="5.44140625" style="1" customWidth="1"/>
    <col min="268" max="268" width="4.33203125" style="1" customWidth="1"/>
    <col min="269" max="270" width="4.77734375" style="1" customWidth="1"/>
    <col min="271" max="271" width="5.21875" style="1" customWidth="1"/>
    <col min="272" max="272" width="4.5546875" style="1" customWidth="1"/>
    <col min="273" max="273" width="5.109375" style="1" customWidth="1"/>
    <col min="274" max="274" width="4.33203125" style="1" customWidth="1"/>
    <col min="275" max="276" width="5.44140625" style="1" customWidth="1"/>
    <col min="277" max="511" width="8.109375" style="1"/>
    <col min="512" max="512" width="3.88671875" style="1" customWidth="1"/>
    <col min="513" max="513" width="14.5546875" style="1" customWidth="1"/>
    <col min="514" max="514" width="5.44140625" style="1" customWidth="1"/>
    <col min="515" max="515" width="4.33203125" style="1" customWidth="1"/>
    <col min="516" max="516" width="4.77734375" style="1" customWidth="1"/>
    <col min="517" max="517" width="5" style="1" customWidth="1"/>
    <col min="518" max="518" width="4.33203125" style="1" customWidth="1"/>
    <col min="519" max="519" width="4.44140625" style="1" customWidth="1"/>
    <col min="520" max="520" width="4.77734375" style="1" customWidth="1"/>
    <col min="521" max="522" width="5.33203125" style="1" customWidth="1"/>
    <col min="523" max="523" width="5.44140625" style="1" customWidth="1"/>
    <col min="524" max="524" width="4.33203125" style="1" customWidth="1"/>
    <col min="525" max="526" width="4.77734375" style="1" customWidth="1"/>
    <col min="527" max="527" width="5.21875" style="1" customWidth="1"/>
    <col min="528" max="528" width="4.5546875" style="1" customWidth="1"/>
    <col min="529" max="529" width="5.109375" style="1" customWidth="1"/>
    <col min="530" max="530" width="4.33203125" style="1" customWidth="1"/>
    <col min="531" max="532" width="5.44140625" style="1" customWidth="1"/>
    <col min="533" max="767" width="8.109375" style="1"/>
    <col min="768" max="768" width="3.88671875" style="1" customWidth="1"/>
    <col min="769" max="769" width="14.5546875" style="1" customWidth="1"/>
    <col min="770" max="770" width="5.44140625" style="1" customWidth="1"/>
    <col min="771" max="771" width="4.33203125" style="1" customWidth="1"/>
    <col min="772" max="772" width="4.77734375" style="1" customWidth="1"/>
    <col min="773" max="773" width="5" style="1" customWidth="1"/>
    <col min="774" max="774" width="4.33203125" style="1" customWidth="1"/>
    <col min="775" max="775" width="4.44140625" style="1" customWidth="1"/>
    <col min="776" max="776" width="4.77734375" style="1" customWidth="1"/>
    <col min="777" max="778" width="5.33203125" style="1" customWidth="1"/>
    <col min="779" max="779" width="5.44140625" style="1" customWidth="1"/>
    <col min="780" max="780" width="4.33203125" style="1" customWidth="1"/>
    <col min="781" max="782" width="4.77734375" style="1" customWidth="1"/>
    <col min="783" max="783" width="5.21875" style="1" customWidth="1"/>
    <col min="784" max="784" width="4.5546875" style="1" customWidth="1"/>
    <col min="785" max="785" width="5.109375" style="1" customWidth="1"/>
    <col min="786" max="786" width="4.33203125" style="1" customWidth="1"/>
    <col min="787" max="788" width="5.44140625" style="1" customWidth="1"/>
    <col min="789" max="1023" width="8.109375" style="1"/>
    <col min="1024" max="1024" width="3.88671875" style="1" customWidth="1"/>
    <col min="1025" max="1025" width="14.5546875" style="1" customWidth="1"/>
    <col min="1026" max="1026" width="5.44140625" style="1" customWidth="1"/>
    <col min="1027" max="1027" width="4.33203125" style="1" customWidth="1"/>
    <col min="1028" max="1028" width="4.77734375" style="1" customWidth="1"/>
    <col min="1029" max="1029" width="5" style="1" customWidth="1"/>
    <col min="1030" max="1030" width="4.33203125" style="1" customWidth="1"/>
    <col min="1031" max="1031" width="4.44140625" style="1" customWidth="1"/>
    <col min="1032" max="1032" width="4.77734375" style="1" customWidth="1"/>
    <col min="1033" max="1034" width="5.33203125" style="1" customWidth="1"/>
    <col min="1035" max="1035" width="5.44140625" style="1" customWidth="1"/>
    <col min="1036" max="1036" width="4.33203125" style="1" customWidth="1"/>
    <col min="1037" max="1038" width="4.77734375" style="1" customWidth="1"/>
    <col min="1039" max="1039" width="5.21875" style="1" customWidth="1"/>
    <col min="1040" max="1040" width="4.5546875" style="1" customWidth="1"/>
    <col min="1041" max="1041" width="5.109375" style="1" customWidth="1"/>
    <col min="1042" max="1042" width="4.33203125" style="1" customWidth="1"/>
    <col min="1043" max="1044" width="5.44140625" style="1" customWidth="1"/>
    <col min="1045" max="1279" width="8.109375" style="1"/>
    <col min="1280" max="1280" width="3.88671875" style="1" customWidth="1"/>
    <col min="1281" max="1281" width="14.5546875" style="1" customWidth="1"/>
    <col min="1282" max="1282" width="5.44140625" style="1" customWidth="1"/>
    <col min="1283" max="1283" width="4.33203125" style="1" customWidth="1"/>
    <col min="1284" max="1284" width="4.77734375" style="1" customWidth="1"/>
    <col min="1285" max="1285" width="5" style="1" customWidth="1"/>
    <col min="1286" max="1286" width="4.33203125" style="1" customWidth="1"/>
    <col min="1287" max="1287" width="4.44140625" style="1" customWidth="1"/>
    <col min="1288" max="1288" width="4.77734375" style="1" customWidth="1"/>
    <col min="1289" max="1290" width="5.33203125" style="1" customWidth="1"/>
    <col min="1291" max="1291" width="5.44140625" style="1" customWidth="1"/>
    <col min="1292" max="1292" width="4.33203125" style="1" customWidth="1"/>
    <col min="1293" max="1294" width="4.77734375" style="1" customWidth="1"/>
    <col min="1295" max="1295" width="5.21875" style="1" customWidth="1"/>
    <col min="1296" max="1296" width="4.5546875" style="1" customWidth="1"/>
    <col min="1297" max="1297" width="5.109375" style="1" customWidth="1"/>
    <col min="1298" max="1298" width="4.33203125" style="1" customWidth="1"/>
    <col min="1299" max="1300" width="5.44140625" style="1" customWidth="1"/>
    <col min="1301" max="1535" width="8.109375" style="1"/>
    <col min="1536" max="1536" width="3.88671875" style="1" customWidth="1"/>
    <col min="1537" max="1537" width="14.5546875" style="1" customWidth="1"/>
    <col min="1538" max="1538" width="5.44140625" style="1" customWidth="1"/>
    <col min="1539" max="1539" width="4.33203125" style="1" customWidth="1"/>
    <col min="1540" max="1540" width="4.77734375" style="1" customWidth="1"/>
    <col min="1541" max="1541" width="5" style="1" customWidth="1"/>
    <col min="1542" max="1542" width="4.33203125" style="1" customWidth="1"/>
    <col min="1543" max="1543" width="4.44140625" style="1" customWidth="1"/>
    <col min="1544" max="1544" width="4.77734375" style="1" customWidth="1"/>
    <col min="1545" max="1546" width="5.33203125" style="1" customWidth="1"/>
    <col min="1547" max="1547" width="5.44140625" style="1" customWidth="1"/>
    <col min="1548" max="1548" width="4.33203125" style="1" customWidth="1"/>
    <col min="1549" max="1550" width="4.77734375" style="1" customWidth="1"/>
    <col min="1551" max="1551" width="5.21875" style="1" customWidth="1"/>
    <col min="1552" max="1552" width="4.5546875" style="1" customWidth="1"/>
    <col min="1553" max="1553" width="5.109375" style="1" customWidth="1"/>
    <col min="1554" max="1554" width="4.33203125" style="1" customWidth="1"/>
    <col min="1555" max="1556" width="5.44140625" style="1" customWidth="1"/>
    <col min="1557" max="1791" width="8.109375" style="1"/>
    <col min="1792" max="1792" width="3.88671875" style="1" customWidth="1"/>
    <col min="1793" max="1793" width="14.5546875" style="1" customWidth="1"/>
    <col min="1794" max="1794" width="5.44140625" style="1" customWidth="1"/>
    <col min="1795" max="1795" width="4.33203125" style="1" customWidth="1"/>
    <col min="1796" max="1796" width="4.77734375" style="1" customWidth="1"/>
    <col min="1797" max="1797" width="5" style="1" customWidth="1"/>
    <col min="1798" max="1798" width="4.33203125" style="1" customWidth="1"/>
    <col min="1799" max="1799" width="4.44140625" style="1" customWidth="1"/>
    <col min="1800" max="1800" width="4.77734375" style="1" customWidth="1"/>
    <col min="1801" max="1802" width="5.33203125" style="1" customWidth="1"/>
    <col min="1803" max="1803" width="5.44140625" style="1" customWidth="1"/>
    <col min="1804" max="1804" width="4.33203125" style="1" customWidth="1"/>
    <col min="1805" max="1806" width="4.77734375" style="1" customWidth="1"/>
    <col min="1807" max="1807" width="5.21875" style="1" customWidth="1"/>
    <col min="1808" max="1808" width="4.5546875" style="1" customWidth="1"/>
    <col min="1809" max="1809" width="5.109375" style="1" customWidth="1"/>
    <col min="1810" max="1810" width="4.33203125" style="1" customWidth="1"/>
    <col min="1811" max="1812" width="5.44140625" style="1" customWidth="1"/>
    <col min="1813" max="2047" width="8.109375" style="1"/>
    <col min="2048" max="2048" width="3.88671875" style="1" customWidth="1"/>
    <col min="2049" max="2049" width="14.5546875" style="1" customWidth="1"/>
    <col min="2050" max="2050" width="5.44140625" style="1" customWidth="1"/>
    <col min="2051" max="2051" width="4.33203125" style="1" customWidth="1"/>
    <col min="2052" max="2052" width="4.77734375" style="1" customWidth="1"/>
    <col min="2053" max="2053" width="5" style="1" customWidth="1"/>
    <col min="2054" max="2054" width="4.33203125" style="1" customWidth="1"/>
    <col min="2055" max="2055" width="4.44140625" style="1" customWidth="1"/>
    <col min="2056" max="2056" width="4.77734375" style="1" customWidth="1"/>
    <col min="2057" max="2058" width="5.33203125" style="1" customWidth="1"/>
    <col min="2059" max="2059" width="5.44140625" style="1" customWidth="1"/>
    <col min="2060" max="2060" width="4.33203125" style="1" customWidth="1"/>
    <col min="2061" max="2062" width="4.77734375" style="1" customWidth="1"/>
    <col min="2063" max="2063" width="5.21875" style="1" customWidth="1"/>
    <col min="2064" max="2064" width="4.5546875" style="1" customWidth="1"/>
    <col min="2065" max="2065" width="5.109375" style="1" customWidth="1"/>
    <col min="2066" max="2066" width="4.33203125" style="1" customWidth="1"/>
    <col min="2067" max="2068" width="5.44140625" style="1" customWidth="1"/>
    <col min="2069" max="2303" width="8.109375" style="1"/>
    <col min="2304" max="2304" width="3.88671875" style="1" customWidth="1"/>
    <col min="2305" max="2305" width="14.5546875" style="1" customWidth="1"/>
    <col min="2306" max="2306" width="5.44140625" style="1" customWidth="1"/>
    <col min="2307" max="2307" width="4.33203125" style="1" customWidth="1"/>
    <col min="2308" max="2308" width="4.77734375" style="1" customWidth="1"/>
    <col min="2309" max="2309" width="5" style="1" customWidth="1"/>
    <col min="2310" max="2310" width="4.33203125" style="1" customWidth="1"/>
    <col min="2311" max="2311" width="4.44140625" style="1" customWidth="1"/>
    <col min="2312" max="2312" width="4.77734375" style="1" customWidth="1"/>
    <col min="2313" max="2314" width="5.33203125" style="1" customWidth="1"/>
    <col min="2315" max="2315" width="5.44140625" style="1" customWidth="1"/>
    <col min="2316" max="2316" width="4.33203125" style="1" customWidth="1"/>
    <col min="2317" max="2318" width="4.77734375" style="1" customWidth="1"/>
    <col min="2319" max="2319" width="5.21875" style="1" customWidth="1"/>
    <col min="2320" max="2320" width="4.5546875" style="1" customWidth="1"/>
    <col min="2321" max="2321" width="5.109375" style="1" customWidth="1"/>
    <col min="2322" max="2322" width="4.33203125" style="1" customWidth="1"/>
    <col min="2323" max="2324" width="5.44140625" style="1" customWidth="1"/>
    <col min="2325" max="2559" width="8.109375" style="1"/>
    <col min="2560" max="2560" width="3.88671875" style="1" customWidth="1"/>
    <col min="2561" max="2561" width="14.5546875" style="1" customWidth="1"/>
    <col min="2562" max="2562" width="5.44140625" style="1" customWidth="1"/>
    <col min="2563" max="2563" width="4.33203125" style="1" customWidth="1"/>
    <col min="2564" max="2564" width="4.77734375" style="1" customWidth="1"/>
    <col min="2565" max="2565" width="5" style="1" customWidth="1"/>
    <col min="2566" max="2566" width="4.33203125" style="1" customWidth="1"/>
    <col min="2567" max="2567" width="4.44140625" style="1" customWidth="1"/>
    <col min="2568" max="2568" width="4.77734375" style="1" customWidth="1"/>
    <col min="2569" max="2570" width="5.33203125" style="1" customWidth="1"/>
    <col min="2571" max="2571" width="5.44140625" style="1" customWidth="1"/>
    <col min="2572" max="2572" width="4.33203125" style="1" customWidth="1"/>
    <col min="2573" max="2574" width="4.77734375" style="1" customWidth="1"/>
    <col min="2575" max="2575" width="5.21875" style="1" customWidth="1"/>
    <col min="2576" max="2576" width="4.5546875" style="1" customWidth="1"/>
    <col min="2577" max="2577" width="5.109375" style="1" customWidth="1"/>
    <col min="2578" max="2578" width="4.33203125" style="1" customWidth="1"/>
    <col min="2579" max="2580" width="5.44140625" style="1" customWidth="1"/>
    <col min="2581" max="2815" width="8.109375" style="1"/>
    <col min="2816" max="2816" width="3.88671875" style="1" customWidth="1"/>
    <col min="2817" max="2817" width="14.5546875" style="1" customWidth="1"/>
    <col min="2818" max="2818" width="5.44140625" style="1" customWidth="1"/>
    <col min="2819" max="2819" width="4.33203125" style="1" customWidth="1"/>
    <col min="2820" max="2820" width="4.77734375" style="1" customWidth="1"/>
    <col min="2821" max="2821" width="5" style="1" customWidth="1"/>
    <col min="2822" max="2822" width="4.33203125" style="1" customWidth="1"/>
    <col min="2823" max="2823" width="4.44140625" style="1" customWidth="1"/>
    <col min="2824" max="2824" width="4.77734375" style="1" customWidth="1"/>
    <col min="2825" max="2826" width="5.33203125" style="1" customWidth="1"/>
    <col min="2827" max="2827" width="5.44140625" style="1" customWidth="1"/>
    <col min="2828" max="2828" width="4.33203125" style="1" customWidth="1"/>
    <col min="2829" max="2830" width="4.77734375" style="1" customWidth="1"/>
    <col min="2831" max="2831" width="5.21875" style="1" customWidth="1"/>
    <col min="2832" max="2832" width="4.5546875" style="1" customWidth="1"/>
    <col min="2833" max="2833" width="5.109375" style="1" customWidth="1"/>
    <col min="2834" max="2834" width="4.33203125" style="1" customWidth="1"/>
    <col min="2835" max="2836" width="5.44140625" style="1" customWidth="1"/>
    <col min="2837" max="3071" width="8.109375" style="1"/>
    <col min="3072" max="3072" width="3.88671875" style="1" customWidth="1"/>
    <col min="3073" max="3073" width="14.5546875" style="1" customWidth="1"/>
    <col min="3074" max="3074" width="5.44140625" style="1" customWidth="1"/>
    <col min="3075" max="3075" width="4.33203125" style="1" customWidth="1"/>
    <col min="3076" max="3076" width="4.77734375" style="1" customWidth="1"/>
    <col min="3077" max="3077" width="5" style="1" customWidth="1"/>
    <col min="3078" max="3078" width="4.33203125" style="1" customWidth="1"/>
    <col min="3079" max="3079" width="4.44140625" style="1" customWidth="1"/>
    <col min="3080" max="3080" width="4.77734375" style="1" customWidth="1"/>
    <col min="3081" max="3082" width="5.33203125" style="1" customWidth="1"/>
    <col min="3083" max="3083" width="5.44140625" style="1" customWidth="1"/>
    <col min="3084" max="3084" width="4.33203125" style="1" customWidth="1"/>
    <col min="3085" max="3086" width="4.77734375" style="1" customWidth="1"/>
    <col min="3087" max="3087" width="5.21875" style="1" customWidth="1"/>
    <col min="3088" max="3088" width="4.5546875" style="1" customWidth="1"/>
    <col min="3089" max="3089" width="5.109375" style="1" customWidth="1"/>
    <col min="3090" max="3090" width="4.33203125" style="1" customWidth="1"/>
    <col min="3091" max="3092" width="5.44140625" style="1" customWidth="1"/>
    <col min="3093" max="3327" width="8.109375" style="1"/>
    <col min="3328" max="3328" width="3.88671875" style="1" customWidth="1"/>
    <col min="3329" max="3329" width="14.5546875" style="1" customWidth="1"/>
    <col min="3330" max="3330" width="5.44140625" style="1" customWidth="1"/>
    <col min="3331" max="3331" width="4.33203125" style="1" customWidth="1"/>
    <col min="3332" max="3332" width="4.77734375" style="1" customWidth="1"/>
    <col min="3333" max="3333" width="5" style="1" customWidth="1"/>
    <col min="3334" max="3334" width="4.33203125" style="1" customWidth="1"/>
    <col min="3335" max="3335" width="4.44140625" style="1" customWidth="1"/>
    <col min="3336" max="3336" width="4.77734375" style="1" customWidth="1"/>
    <col min="3337" max="3338" width="5.33203125" style="1" customWidth="1"/>
    <col min="3339" max="3339" width="5.44140625" style="1" customWidth="1"/>
    <col min="3340" max="3340" width="4.33203125" style="1" customWidth="1"/>
    <col min="3341" max="3342" width="4.77734375" style="1" customWidth="1"/>
    <col min="3343" max="3343" width="5.21875" style="1" customWidth="1"/>
    <col min="3344" max="3344" width="4.5546875" style="1" customWidth="1"/>
    <col min="3345" max="3345" width="5.109375" style="1" customWidth="1"/>
    <col min="3346" max="3346" width="4.33203125" style="1" customWidth="1"/>
    <col min="3347" max="3348" width="5.44140625" style="1" customWidth="1"/>
    <col min="3349" max="3583" width="8.109375" style="1"/>
    <col min="3584" max="3584" width="3.88671875" style="1" customWidth="1"/>
    <col min="3585" max="3585" width="14.5546875" style="1" customWidth="1"/>
    <col min="3586" max="3586" width="5.44140625" style="1" customWidth="1"/>
    <col min="3587" max="3587" width="4.33203125" style="1" customWidth="1"/>
    <col min="3588" max="3588" width="4.77734375" style="1" customWidth="1"/>
    <col min="3589" max="3589" width="5" style="1" customWidth="1"/>
    <col min="3590" max="3590" width="4.33203125" style="1" customWidth="1"/>
    <col min="3591" max="3591" width="4.44140625" style="1" customWidth="1"/>
    <col min="3592" max="3592" width="4.77734375" style="1" customWidth="1"/>
    <col min="3593" max="3594" width="5.33203125" style="1" customWidth="1"/>
    <col min="3595" max="3595" width="5.44140625" style="1" customWidth="1"/>
    <col min="3596" max="3596" width="4.33203125" style="1" customWidth="1"/>
    <col min="3597" max="3598" width="4.77734375" style="1" customWidth="1"/>
    <col min="3599" max="3599" width="5.21875" style="1" customWidth="1"/>
    <col min="3600" max="3600" width="4.5546875" style="1" customWidth="1"/>
    <col min="3601" max="3601" width="5.109375" style="1" customWidth="1"/>
    <col min="3602" max="3602" width="4.33203125" style="1" customWidth="1"/>
    <col min="3603" max="3604" width="5.44140625" style="1" customWidth="1"/>
    <col min="3605" max="3839" width="8.109375" style="1"/>
    <col min="3840" max="3840" width="3.88671875" style="1" customWidth="1"/>
    <col min="3841" max="3841" width="14.5546875" style="1" customWidth="1"/>
    <col min="3842" max="3842" width="5.44140625" style="1" customWidth="1"/>
    <col min="3843" max="3843" width="4.33203125" style="1" customWidth="1"/>
    <col min="3844" max="3844" width="4.77734375" style="1" customWidth="1"/>
    <col min="3845" max="3845" width="5" style="1" customWidth="1"/>
    <col min="3846" max="3846" width="4.33203125" style="1" customWidth="1"/>
    <col min="3847" max="3847" width="4.44140625" style="1" customWidth="1"/>
    <col min="3848" max="3848" width="4.77734375" style="1" customWidth="1"/>
    <col min="3849" max="3850" width="5.33203125" style="1" customWidth="1"/>
    <col min="3851" max="3851" width="5.44140625" style="1" customWidth="1"/>
    <col min="3852" max="3852" width="4.33203125" style="1" customWidth="1"/>
    <col min="3853" max="3854" width="4.77734375" style="1" customWidth="1"/>
    <col min="3855" max="3855" width="5.21875" style="1" customWidth="1"/>
    <col min="3856" max="3856" width="4.5546875" style="1" customWidth="1"/>
    <col min="3857" max="3857" width="5.109375" style="1" customWidth="1"/>
    <col min="3858" max="3858" width="4.33203125" style="1" customWidth="1"/>
    <col min="3859" max="3860" width="5.44140625" style="1" customWidth="1"/>
    <col min="3861" max="4095" width="8.109375" style="1"/>
    <col min="4096" max="4096" width="3.88671875" style="1" customWidth="1"/>
    <col min="4097" max="4097" width="14.5546875" style="1" customWidth="1"/>
    <col min="4098" max="4098" width="5.44140625" style="1" customWidth="1"/>
    <col min="4099" max="4099" width="4.33203125" style="1" customWidth="1"/>
    <col min="4100" max="4100" width="4.77734375" style="1" customWidth="1"/>
    <col min="4101" max="4101" width="5" style="1" customWidth="1"/>
    <col min="4102" max="4102" width="4.33203125" style="1" customWidth="1"/>
    <col min="4103" max="4103" width="4.44140625" style="1" customWidth="1"/>
    <col min="4104" max="4104" width="4.77734375" style="1" customWidth="1"/>
    <col min="4105" max="4106" width="5.33203125" style="1" customWidth="1"/>
    <col min="4107" max="4107" width="5.44140625" style="1" customWidth="1"/>
    <col min="4108" max="4108" width="4.33203125" style="1" customWidth="1"/>
    <col min="4109" max="4110" width="4.77734375" style="1" customWidth="1"/>
    <col min="4111" max="4111" width="5.21875" style="1" customWidth="1"/>
    <col min="4112" max="4112" width="4.5546875" style="1" customWidth="1"/>
    <col min="4113" max="4113" width="5.109375" style="1" customWidth="1"/>
    <col min="4114" max="4114" width="4.33203125" style="1" customWidth="1"/>
    <col min="4115" max="4116" width="5.44140625" style="1" customWidth="1"/>
    <col min="4117" max="4351" width="8.109375" style="1"/>
    <col min="4352" max="4352" width="3.88671875" style="1" customWidth="1"/>
    <col min="4353" max="4353" width="14.5546875" style="1" customWidth="1"/>
    <col min="4354" max="4354" width="5.44140625" style="1" customWidth="1"/>
    <col min="4355" max="4355" width="4.33203125" style="1" customWidth="1"/>
    <col min="4356" max="4356" width="4.77734375" style="1" customWidth="1"/>
    <col min="4357" max="4357" width="5" style="1" customWidth="1"/>
    <col min="4358" max="4358" width="4.33203125" style="1" customWidth="1"/>
    <col min="4359" max="4359" width="4.44140625" style="1" customWidth="1"/>
    <col min="4360" max="4360" width="4.77734375" style="1" customWidth="1"/>
    <col min="4361" max="4362" width="5.33203125" style="1" customWidth="1"/>
    <col min="4363" max="4363" width="5.44140625" style="1" customWidth="1"/>
    <col min="4364" max="4364" width="4.33203125" style="1" customWidth="1"/>
    <col min="4365" max="4366" width="4.77734375" style="1" customWidth="1"/>
    <col min="4367" max="4367" width="5.21875" style="1" customWidth="1"/>
    <col min="4368" max="4368" width="4.5546875" style="1" customWidth="1"/>
    <col min="4369" max="4369" width="5.109375" style="1" customWidth="1"/>
    <col min="4370" max="4370" width="4.33203125" style="1" customWidth="1"/>
    <col min="4371" max="4372" width="5.44140625" style="1" customWidth="1"/>
    <col min="4373" max="4607" width="8.109375" style="1"/>
    <col min="4608" max="4608" width="3.88671875" style="1" customWidth="1"/>
    <col min="4609" max="4609" width="14.5546875" style="1" customWidth="1"/>
    <col min="4610" max="4610" width="5.44140625" style="1" customWidth="1"/>
    <col min="4611" max="4611" width="4.33203125" style="1" customWidth="1"/>
    <col min="4612" max="4612" width="4.77734375" style="1" customWidth="1"/>
    <col min="4613" max="4613" width="5" style="1" customWidth="1"/>
    <col min="4614" max="4614" width="4.33203125" style="1" customWidth="1"/>
    <col min="4615" max="4615" width="4.44140625" style="1" customWidth="1"/>
    <col min="4616" max="4616" width="4.77734375" style="1" customWidth="1"/>
    <col min="4617" max="4618" width="5.33203125" style="1" customWidth="1"/>
    <col min="4619" max="4619" width="5.44140625" style="1" customWidth="1"/>
    <col min="4620" max="4620" width="4.33203125" style="1" customWidth="1"/>
    <col min="4621" max="4622" width="4.77734375" style="1" customWidth="1"/>
    <col min="4623" max="4623" width="5.21875" style="1" customWidth="1"/>
    <col min="4624" max="4624" width="4.5546875" style="1" customWidth="1"/>
    <col min="4625" max="4625" width="5.109375" style="1" customWidth="1"/>
    <col min="4626" max="4626" width="4.33203125" style="1" customWidth="1"/>
    <col min="4627" max="4628" width="5.44140625" style="1" customWidth="1"/>
    <col min="4629" max="4863" width="8.109375" style="1"/>
    <col min="4864" max="4864" width="3.88671875" style="1" customWidth="1"/>
    <col min="4865" max="4865" width="14.5546875" style="1" customWidth="1"/>
    <col min="4866" max="4866" width="5.44140625" style="1" customWidth="1"/>
    <col min="4867" max="4867" width="4.33203125" style="1" customWidth="1"/>
    <col min="4868" max="4868" width="4.77734375" style="1" customWidth="1"/>
    <col min="4869" max="4869" width="5" style="1" customWidth="1"/>
    <col min="4870" max="4870" width="4.33203125" style="1" customWidth="1"/>
    <col min="4871" max="4871" width="4.44140625" style="1" customWidth="1"/>
    <col min="4872" max="4872" width="4.77734375" style="1" customWidth="1"/>
    <col min="4873" max="4874" width="5.33203125" style="1" customWidth="1"/>
    <col min="4875" max="4875" width="5.44140625" style="1" customWidth="1"/>
    <col min="4876" max="4876" width="4.33203125" style="1" customWidth="1"/>
    <col min="4877" max="4878" width="4.77734375" style="1" customWidth="1"/>
    <col min="4879" max="4879" width="5.21875" style="1" customWidth="1"/>
    <col min="4880" max="4880" width="4.5546875" style="1" customWidth="1"/>
    <col min="4881" max="4881" width="5.109375" style="1" customWidth="1"/>
    <col min="4882" max="4882" width="4.33203125" style="1" customWidth="1"/>
    <col min="4883" max="4884" width="5.44140625" style="1" customWidth="1"/>
    <col min="4885" max="5119" width="8.109375" style="1"/>
    <col min="5120" max="5120" width="3.88671875" style="1" customWidth="1"/>
    <col min="5121" max="5121" width="14.5546875" style="1" customWidth="1"/>
    <col min="5122" max="5122" width="5.44140625" style="1" customWidth="1"/>
    <col min="5123" max="5123" width="4.33203125" style="1" customWidth="1"/>
    <col min="5124" max="5124" width="4.77734375" style="1" customWidth="1"/>
    <col min="5125" max="5125" width="5" style="1" customWidth="1"/>
    <col min="5126" max="5126" width="4.33203125" style="1" customWidth="1"/>
    <col min="5127" max="5127" width="4.44140625" style="1" customWidth="1"/>
    <col min="5128" max="5128" width="4.77734375" style="1" customWidth="1"/>
    <col min="5129" max="5130" width="5.33203125" style="1" customWidth="1"/>
    <col min="5131" max="5131" width="5.44140625" style="1" customWidth="1"/>
    <col min="5132" max="5132" width="4.33203125" style="1" customWidth="1"/>
    <col min="5133" max="5134" width="4.77734375" style="1" customWidth="1"/>
    <col min="5135" max="5135" width="5.21875" style="1" customWidth="1"/>
    <col min="5136" max="5136" width="4.5546875" style="1" customWidth="1"/>
    <col min="5137" max="5137" width="5.109375" style="1" customWidth="1"/>
    <col min="5138" max="5138" width="4.33203125" style="1" customWidth="1"/>
    <col min="5139" max="5140" width="5.44140625" style="1" customWidth="1"/>
    <col min="5141" max="5375" width="8.109375" style="1"/>
    <col min="5376" max="5376" width="3.88671875" style="1" customWidth="1"/>
    <col min="5377" max="5377" width="14.5546875" style="1" customWidth="1"/>
    <col min="5378" max="5378" width="5.44140625" style="1" customWidth="1"/>
    <col min="5379" max="5379" width="4.33203125" style="1" customWidth="1"/>
    <col min="5380" max="5380" width="4.77734375" style="1" customWidth="1"/>
    <col min="5381" max="5381" width="5" style="1" customWidth="1"/>
    <col min="5382" max="5382" width="4.33203125" style="1" customWidth="1"/>
    <col min="5383" max="5383" width="4.44140625" style="1" customWidth="1"/>
    <col min="5384" max="5384" width="4.77734375" style="1" customWidth="1"/>
    <col min="5385" max="5386" width="5.33203125" style="1" customWidth="1"/>
    <col min="5387" max="5387" width="5.44140625" style="1" customWidth="1"/>
    <col min="5388" max="5388" width="4.33203125" style="1" customWidth="1"/>
    <col min="5389" max="5390" width="4.77734375" style="1" customWidth="1"/>
    <col min="5391" max="5391" width="5.21875" style="1" customWidth="1"/>
    <col min="5392" max="5392" width="4.5546875" style="1" customWidth="1"/>
    <col min="5393" max="5393" width="5.109375" style="1" customWidth="1"/>
    <col min="5394" max="5394" width="4.33203125" style="1" customWidth="1"/>
    <col min="5395" max="5396" width="5.44140625" style="1" customWidth="1"/>
    <col min="5397" max="5631" width="8.109375" style="1"/>
    <col min="5632" max="5632" width="3.88671875" style="1" customWidth="1"/>
    <col min="5633" max="5633" width="14.5546875" style="1" customWidth="1"/>
    <col min="5634" max="5634" width="5.44140625" style="1" customWidth="1"/>
    <col min="5635" max="5635" width="4.33203125" style="1" customWidth="1"/>
    <col min="5636" max="5636" width="4.77734375" style="1" customWidth="1"/>
    <col min="5637" max="5637" width="5" style="1" customWidth="1"/>
    <col min="5638" max="5638" width="4.33203125" style="1" customWidth="1"/>
    <col min="5639" max="5639" width="4.44140625" style="1" customWidth="1"/>
    <col min="5640" max="5640" width="4.77734375" style="1" customWidth="1"/>
    <col min="5641" max="5642" width="5.33203125" style="1" customWidth="1"/>
    <col min="5643" max="5643" width="5.44140625" style="1" customWidth="1"/>
    <col min="5644" max="5644" width="4.33203125" style="1" customWidth="1"/>
    <col min="5645" max="5646" width="4.77734375" style="1" customWidth="1"/>
    <col min="5647" max="5647" width="5.21875" style="1" customWidth="1"/>
    <col min="5648" max="5648" width="4.5546875" style="1" customWidth="1"/>
    <col min="5649" max="5649" width="5.109375" style="1" customWidth="1"/>
    <col min="5650" max="5650" width="4.33203125" style="1" customWidth="1"/>
    <col min="5651" max="5652" width="5.44140625" style="1" customWidth="1"/>
    <col min="5653" max="5887" width="8.109375" style="1"/>
    <col min="5888" max="5888" width="3.88671875" style="1" customWidth="1"/>
    <col min="5889" max="5889" width="14.5546875" style="1" customWidth="1"/>
    <col min="5890" max="5890" width="5.44140625" style="1" customWidth="1"/>
    <col min="5891" max="5891" width="4.33203125" style="1" customWidth="1"/>
    <col min="5892" max="5892" width="4.77734375" style="1" customWidth="1"/>
    <col min="5893" max="5893" width="5" style="1" customWidth="1"/>
    <col min="5894" max="5894" width="4.33203125" style="1" customWidth="1"/>
    <col min="5895" max="5895" width="4.44140625" style="1" customWidth="1"/>
    <col min="5896" max="5896" width="4.77734375" style="1" customWidth="1"/>
    <col min="5897" max="5898" width="5.33203125" style="1" customWidth="1"/>
    <col min="5899" max="5899" width="5.44140625" style="1" customWidth="1"/>
    <col min="5900" max="5900" width="4.33203125" style="1" customWidth="1"/>
    <col min="5901" max="5902" width="4.77734375" style="1" customWidth="1"/>
    <col min="5903" max="5903" width="5.21875" style="1" customWidth="1"/>
    <col min="5904" max="5904" width="4.5546875" style="1" customWidth="1"/>
    <col min="5905" max="5905" width="5.109375" style="1" customWidth="1"/>
    <col min="5906" max="5906" width="4.33203125" style="1" customWidth="1"/>
    <col min="5907" max="5908" width="5.44140625" style="1" customWidth="1"/>
    <col min="5909" max="6143" width="8.109375" style="1"/>
    <col min="6144" max="6144" width="3.88671875" style="1" customWidth="1"/>
    <col min="6145" max="6145" width="14.5546875" style="1" customWidth="1"/>
    <col min="6146" max="6146" width="5.44140625" style="1" customWidth="1"/>
    <col min="6147" max="6147" width="4.33203125" style="1" customWidth="1"/>
    <col min="6148" max="6148" width="4.77734375" style="1" customWidth="1"/>
    <col min="6149" max="6149" width="5" style="1" customWidth="1"/>
    <col min="6150" max="6150" width="4.33203125" style="1" customWidth="1"/>
    <col min="6151" max="6151" width="4.44140625" style="1" customWidth="1"/>
    <col min="6152" max="6152" width="4.77734375" style="1" customWidth="1"/>
    <col min="6153" max="6154" width="5.33203125" style="1" customWidth="1"/>
    <col min="6155" max="6155" width="5.44140625" style="1" customWidth="1"/>
    <col min="6156" max="6156" width="4.33203125" style="1" customWidth="1"/>
    <col min="6157" max="6158" width="4.77734375" style="1" customWidth="1"/>
    <col min="6159" max="6159" width="5.21875" style="1" customWidth="1"/>
    <col min="6160" max="6160" width="4.5546875" style="1" customWidth="1"/>
    <col min="6161" max="6161" width="5.109375" style="1" customWidth="1"/>
    <col min="6162" max="6162" width="4.33203125" style="1" customWidth="1"/>
    <col min="6163" max="6164" width="5.44140625" style="1" customWidth="1"/>
    <col min="6165" max="6399" width="8.109375" style="1"/>
    <col min="6400" max="6400" width="3.88671875" style="1" customWidth="1"/>
    <col min="6401" max="6401" width="14.5546875" style="1" customWidth="1"/>
    <col min="6402" max="6402" width="5.44140625" style="1" customWidth="1"/>
    <col min="6403" max="6403" width="4.33203125" style="1" customWidth="1"/>
    <col min="6404" max="6404" width="4.77734375" style="1" customWidth="1"/>
    <col min="6405" max="6405" width="5" style="1" customWidth="1"/>
    <col min="6406" max="6406" width="4.33203125" style="1" customWidth="1"/>
    <col min="6407" max="6407" width="4.44140625" style="1" customWidth="1"/>
    <col min="6408" max="6408" width="4.77734375" style="1" customWidth="1"/>
    <col min="6409" max="6410" width="5.33203125" style="1" customWidth="1"/>
    <col min="6411" max="6411" width="5.44140625" style="1" customWidth="1"/>
    <col min="6412" max="6412" width="4.33203125" style="1" customWidth="1"/>
    <col min="6413" max="6414" width="4.77734375" style="1" customWidth="1"/>
    <col min="6415" max="6415" width="5.21875" style="1" customWidth="1"/>
    <col min="6416" max="6416" width="4.5546875" style="1" customWidth="1"/>
    <col min="6417" max="6417" width="5.109375" style="1" customWidth="1"/>
    <col min="6418" max="6418" width="4.33203125" style="1" customWidth="1"/>
    <col min="6419" max="6420" width="5.44140625" style="1" customWidth="1"/>
    <col min="6421" max="6655" width="8.109375" style="1"/>
    <col min="6656" max="6656" width="3.88671875" style="1" customWidth="1"/>
    <col min="6657" max="6657" width="14.5546875" style="1" customWidth="1"/>
    <col min="6658" max="6658" width="5.44140625" style="1" customWidth="1"/>
    <col min="6659" max="6659" width="4.33203125" style="1" customWidth="1"/>
    <col min="6660" max="6660" width="4.77734375" style="1" customWidth="1"/>
    <col min="6661" max="6661" width="5" style="1" customWidth="1"/>
    <col min="6662" max="6662" width="4.33203125" style="1" customWidth="1"/>
    <col min="6663" max="6663" width="4.44140625" style="1" customWidth="1"/>
    <col min="6664" max="6664" width="4.77734375" style="1" customWidth="1"/>
    <col min="6665" max="6666" width="5.33203125" style="1" customWidth="1"/>
    <col min="6667" max="6667" width="5.44140625" style="1" customWidth="1"/>
    <col min="6668" max="6668" width="4.33203125" style="1" customWidth="1"/>
    <col min="6669" max="6670" width="4.77734375" style="1" customWidth="1"/>
    <col min="6671" max="6671" width="5.21875" style="1" customWidth="1"/>
    <col min="6672" max="6672" width="4.5546875" style="1" customWidth="1"/>
    <col min="6673" max="6673" width="5.109375" style="1" customWidth="1"/>
    <col min="6674" max="6674" width="4.33203125" style="1" customWidth="1"/>
    <col min="6675" max="6676" width="5.44140625" style="1" customWidth="1"/>
    <col min="6677" max="6911" width="8.109375" style="1"/>
    <col min="6912" max="6912" width="3.88671875" style="1" customWidth="1"/>
    <col min="6913" max="6913" width="14.5546875" style="1" customWidth="1"/>
    <col min="6914" max="6914" width="5.44140625" style="1" customWidth="1"/>
    <col min="6915" max="6915" width="4.33203125" style="1" customWidth="1"/>
    <col min="6916" max="6916" width="4.77734375" style="1" customWidth="1"/>
    <col min="6917" max="6917" width="5" style="1" customWidth="1"/>
    <col min="6918" max="6918" width="4.33203125" style="1" customWidth="1"/>
    <col min="6919" max="6919" width="4.44140625" style="1" customWidth="1"/>
    <col min="6920" max="6920" width="4.77734375" style="1" customWidth="1"/>
    <col min="6921" max="6922" width="5.33203125" style="1" customWidth="1"/>
    <col min="6923" max="6923" width="5.44140625" style="1" customWidth="1"/>
    <col min="6924" max="6924" width="4.33203125" style="1" customWidth="1"/>
    <col min="6925" max="6926" width="4.77734375" style="1" customWidth="1"/>
    <col min="6927" max="6927" width="5.21875" style="1" customWidth="1"/>
    <col min="6928" max="6928" width="4.5546875" style="1" customWidth="1"/>
    <col min="6929" max="6929" width="5.109375" style="1" customWidth="1"/>
    <col min="6930" max="6930" width="4.33203125" style="1" customWidth="1"/>
    <col min="6931" max="6932" width="5.44140625" style="1" customWidth="1"/>
    <col min="6933" max="7167" width="8.109375" style="1"/>
    <col min="7168" max="7168" width="3.88671875" style="1" customWidth="1"/>
    <col min="7169" max="7169" width="14.5546875" style="1" customWidth="1"/>
    <col min="7170" max="7170" width="5.44140625" style="1" customWidth="1"/>
    <col min="7171" max="7171" width="4.33203125" style="1" customWidth="1"/>
    <col min="7172" max="7172" width="4.77734375" style="1" customWidth="1"/>
    <col min="7173" max="7173" width="5" style="1" customWidth="1"/>
    <col min="7174" max="7174" width="4.33203125" style="1" customWidth="1"/>
    <col min="7175" max="7175" width="4.44140625" style="1" customWidth="1"/>
    <col min="7176" max="7176" width="4.77734375" style="1" customWidth="1"/>
    <col min="7177" max="7178" width="5.33203125" style="1" customWidth="1"/>
    <col min="7179" max="7179" width="5.44140625" style="1" customWidth="1"/>
    <col min="7180" max="7180" width="4.33203125" style="1" customWidth="1"/>
    <col min="7181" max="7182" width="4.77734375" style="1" customWidth="1"/>
    <col min="7183" max="7183" width="5.21875" style="1" customWidth="1"/>
    <col min="7184" max="7184" width="4.5546875" style="1" customWidth="1"/>
    <col min="7185" max="7185" width="5.109375" style="1" customWidth="1"/>
    <col min="7186" max="7186" width="4.33203125" style="1" customWidth="1"/>
    <col min="7187" max="7188" width="5.44140625" style="1" customWidth="1"/>
    <col min="7189" max="7423" width="8.109375" style="1"/>
    <col min="7424" max="7424" width="3.88671875" style="1" customWidth="1"/>
    <col min="7425" max="7425" width="14.5546875" style="1" customWidth="1"/>
    <col min="7426" max="7426" width="5.44140625" style="1" customWidth="1"/>
    <col min="7427" max="7427" width="4.33203125" style="1" customWidth="1"/>
    <col min="7428" max="7428" width="4.77734375" style="1" customWidth="1"/>
    <col min="7429" max="7429" width="5" style="1" customWidth="1"/>
    <col min="7430" max="7430" width="4.33203125" style="1" customWidth="1"/>
    <col min="7431" max="7431" width="4.44140625" style="1" customWidth="1"/>
    <col min="7432" max="7432" width="4.77734375" style="1" customWidth="1"/>
    <col min="7433" max="7434" width="5.33203125" style="1" customWidth="1"/>
    <col min="7435" max="7435" width="5.44140625" style="1" customWidth="1"/>
    <col min="7436" max="7436" width="4.33203125" style="1" customWidth="1"/>
    <col min="7437" max="7438" width="4.77734375" style="1" customWidth="1"/>
    <col min="7439" max="7439" width="5.21875" style="1" customWidth="1"/>
    <col min="7440" max="7440" width="4.5546875" style="1" customWidth="1"/>
    <col min="7441" max="7441" width="5.109375" style="1" customWidth="1"/>
    <col min="7442" max="7442" width="4.33203125" style="1" customWidth="1"/>
    <col min="7443" max="7444" width="5.44140625" style="1" customWidth="1"/>
    <col min="7445" max="7679" width="8.109375" style="1"/>
    <col min="7680" max="7680" width="3.88671875" style="1" customWidth="1"/>
    <col min="7681" max="7681" width="14.5546875" style="1" customWidth="1"/>
    <col min="7682" max="7682" width="5.44140625" style="1" customWidth="1"/>
    <col min="7683" max="7683" width="4.33203125" style="1" customWidth="1"/>
    <col min="7684" max="7684" width="4.77734375" style="1" customWidth="1"/>
    <col min="7685" max="7685" width="5" style="1" customWidth="1"/>
    <col min="7686" max="7686" width="4.33203125" style="1" customWidth="1"/>
    <col min="7687" max="7687" width="4.44140625" style="1" customWidth="1"/>
    <col min="7688" max="7688" width="4.77734375" style="1" customWidth="1"/>
    <col min="7689" max="7690" width="5.33203125" style="1" customWidth="1"/>
    <col min="7691" max="7691" width="5.44140625" style="1" customWidth="1"/>
    <col min="7692" max="7692" width="4.33203125" style="1" customWidth="1"/>
    <col min="7693" max="7694" width="4.77734375" style="1" customWidth="1"/>
    <col min="7695" max="7695" width="5.21875" style="1" customWidth="1"/>
    <col min="7696" max="7696" width="4.5546875" style="1" customWidth="1"/>
    <col min="7697" max="7697" width="5.109375" style="1" customWidth="1"/>
    <col min="7698" max="7698" width="4.33203125" style="1" customWidth="1"/>
    <col min="7699" max="7700" width="5.44140625" style="1" customWidth="1"/>
    <col min="7701" max="7935" width="8.109375" style="1"/>
    <col min="7936" max="7936" width="3.88671875" style="1" customWidth="1"/>
    <col min="7937" max="7937" width="14.5546875" style="1" customWidth="1"/>
    <col min="7938" max="7938" width="5.44140625" style="1" customWidth="1"/>
    <col min="7939" max="7939" width="4.33203125" style="1" customWidth="1"/>
    <col min="7940" max="7940" width="4.77734375" style="1" customWidth="1"/>
    <col min="7941" max="7941" width="5" style="1" customWidth="1"/>
    <col min="7942" max="7942" width="4.33203125" style="1" customWidth="1"/>
    <col min="7943" max="7943" width="4.44140625" style="1" customWidth="1"/>
    <col min="7944" max="7944" width="4.77734375" style="1" customWidth="1"/>
    <col min="7945" max="7946" width="5.33203125" style="1" customWidth="1"/>
    <col min="7947" max="7947" width="5.44140625" style="1" customWidth="1"/>
    <col min="7948" max="7948" width="4.33203125" style="1" customWidth="1"/>
    <col min="7949" max="7950" width="4.77734375" style="1" customWidth="1"/>
    <col min="7951" max="7951" width="5.21875" style="1" customWidth="1"/>
    <col min="7952" max="7952" width="4.5546875" style="1" customWidth="1"/>
    <col min="7953" max="7953" width="5.109375" style="1" customWidth="1"/>
    <col min="7954" max="7954" width="4.33203125" style="1" customWidth="1"/>
    <col min="7955" max="7956" width="5.44140625" style="1" customWidth="1"/>
    <col min="7957" max="8191" width="8.109375" style="1"/>
    <col min="8192" max="8192" width="3.88671875" style="1" customWidth="1"/>
    <col min="8193" max="8193" width="14.5546875" style="1" customWidth="1"/>
    <col min="8194" max="8194" width="5.44140625" style="1" customWidth="1"/>
    <col min="8195" max="8195" width="4.33203125" style="1" customWidth="1"/>
    <col min="8196" max="8196" width="4.77734375" style="1" customWidth="1"/>
    <col min="8197" max="8197" width="5" style="1" customWidth="1"/>
    <col min="8198" max="8198" width="4.33203125" style="1" customWidth="1"/>
    <col min="8199" max="8199" width="4.44140625" style="1" customWidth="1"/>
    <col min="8200" max="8200" width="4.77734375" style="1" customWidth="1"/>
    <col min="8201" max="8202" width="5.33203125" style="1" customWidth="1"/>
    <col min="8203" max="8203" width="5.44140625" style="1" customWidth="1"/>
    <col min="8204" max="8204" width="4.33203125" style="1" customWidth="1"/>
    <col min="8205" max="8206" width="4.77734375" style="1" customWidth="1"/>
    <col min="8207" max="8207" width="5.21875" style="1" customWidth="1"/>
    <col min="8208" max="8208" width="4.5546875" style="1" customWidth="1"/>
    <col min="8209" max="8209" width="5.109375" style="1" customWidth="1"/>
    <col min="8210" max="8210" width="4.33203125" style="1" customWidth="1"/>
    <col min="8211" max="8212" width="5.44140625" style="1" customWidth="1"/>
    <col min="8213" max="8447" width="8.109375" style="1"/>
    <col min="8448" max="8448" width="3.88671875" style="1" customWidth="1"/>
    <col min="8449" max="8449" width="14.5546875" style="1" customWidth="1"/>
    <col min="8450" max="8450" width="5.44140625" style="1" customWidth="1"/>
    <col min="8451" max="8451" width="4.33203125" style="1" customWidth="1"/>
    <col min="8452" max="8452" width="4.77734375" style="1" customWidth="1"/>
    <col min="8453" max="8453" width="5" style="1" customWidth="1"/>
    <col min="8454" max="8454" width="4.33203125" style="1" customWidth="1"/>
    <col min="8455" max="8455" width="4.44140625" style="1" customWidth="1"/>
    <col min="8456" max="8456" width="4.77734375" style="1" customWidth="1"/>
    <col min="8457" max="8458" width="5.33203125" style="1" customWidth="1"/>
    <col min="8459" max="8459" width="5.44140625" style="1" customWidth="1"/>
    <col min="8460" max="8460" width="4.33203125" style="1" customWidth="1"/>
    <col min="8461" max="8462" width="4.77734375" style="1" customWidth="1"/>
    <col min="8463" max="8463" width="5.21875" style="1" customWidth="1"/>
    <col min="8464" max="8464" width="4.5546875" style="1" customWidth="1"/>
    <col min="8465" max="8465" width="5.109375" style="1" customWidth="1"/>
    <col min="8466" max="8466" width="4.33203125" style="1" customWidth="1"/>
    <col min="8467" max="8468" width="5.44140625" style="1" customWidth="1"/>
    <col min="8469" max="8703" width="8.109375" style="1"/>
    <col min="8704" max="8704" width="3.88671875" style="1" customWidth="1"/>
    <col min="8705" max="8705" width="14.5546875" style="1" customWidth="1"/>
    <col min="8706" max="8706" width="5.44140625" style="1" customWidth="1"/>
    <col min="8707" max="8707" width="4.33203125" style="1" customWidth="1"/>
    <col min="8708" max="8708" width="4.77734375" style="1" customWidth="1"/>
    <col min="8709" max="8709" width="5" style="1" customWidth="1"/>
    <col min="8710" max="8710" width="4.33203125" style="1" customWidth="1"/>
    <col min="8711" max="8711" width="4.44140625" style="1" customWidth="1"/>
    <col min="8712" max="8712" width="4.77734375" style="1" customWidth="1"/>
    <col min="8713" max="8714" width="5.33203125" style="1" customWidth="1"/>
    <col min="8715" max="8715" width="5.44140625" style="1" customWidth="1"/>
    <col min="8716" max="8716" width="4.33203125" style="1" customWidth="1"/>
    <col min="8717" max="8718" width="4.77734375" style="1" customWidth="1"/>
    <col min="8719" max="8719" width="5.21875" style="1" customWidth="1"/>
    <col min="8720" max="8720" width="4.5546875" style="1" customWidth="1"/>
    <col min="8721" max="8721" width="5.109375" style="1" customWidth="1"/>
    <col min="8722" max="8722" width="4.33203125" style="1" customWidth="1"/>
    <col min="8723" max="8724" width="5.44140625" style="1" customWidth="1"/>
    <col min="8725" max="8959" width="8.109375" style="1"/>
    <col min="8960" max="8960" width="3.88671875" style="1" customWidth="1"/>
    <col min="8961" max="8961" width="14.5546875" style="1" customWidth="1"/>
    <col min="8962" max="8962" width="5.44140625" style="1" customWidth="1"/>
    <col min="8963" max="8963" width="4.33203125" style="1" customWidth="1"/>
    <col min="8964" max="8964" width="4.77734375" style="1" customWidth="1"/>
    <col min="8965" max="8965" width="5" style="1" customWidth="1"/>
    <col min="8966" max="8966" width="4.33203125" style="1" customWidth="1"/>
    <col min="8967" max="8967" width="4.44140625" style="1" customWidth="1"/>
    <col min="8968" max="8968" width="4.77734375" style="1" customWidth="1"/>
    <col min="8969" max="8970" width="5.33203125" style="1" customWidth="1"/>
    <col min="8971" max="8971" width="5.44140625" style="1" customWidth="1"/>
    <col min="8972" max="8972" width="4.33203125" style="1" customWidth="1"/>
    <col min="8973" max="8974" width="4.77734375" style="1" customWidth="1"/>
    <col min="8975" max="8975" width="5.21875" style="1" customWidth="1"/>
    <col min="8976" max="8976" width="4.5546875" style="1" customWidth="1"/>
    <col min="8977" max="8977" width="5.109375" style="1" customWidth="1"/>
    <col min="8978" max="8978" width="4.33203125" style="1" customWidth="1"/>
    <col min="8979" max="8980" width="5.44140625" style="1" customWidth="1"/>
    <col min="8981" max="9215" width="8.109375" style="1"/>
    <col min="9216" max="9216" width="3.88671875" style="1" customWidth="1"/>
    <col min="9217" max="9217" width="14.5546875" style="1" customWidth="1"/>
    <col min="9218" max="9218" width="5.44140625" style="1" customWidth="1"/>
    <col min="9219" max="9219" width="4.33203125" style="1" customWidth="1"/>
    <col min="9220" max="9220" width="4.77734375" style="1" customWidth="1"/>
    <col min="9221" max="9221" width="5" style="1" customWidth="1"/>
    <col min="9222" max="9222" width="4.33203125" style="1" customWidth="1"/>
    <col min="9223" max="9223" width="4.44140625" style="1" customWidth="1"/>
    <col min="9224" max="9224" width="4.77734375" style="1" customWidth="1"/>
    <col min="9225" max="9226" width="5.33203125" style="1" customWidth="1"/>
    <col min="9227" max="9227" width="5.44140625" style="1" customWidth="1"/>
    <col min="9228" max="9228" width="4.33203125" style="1" customWidth="1"/>
    <col min="9229" max="9230" width="4.77734375" style="1" customWidth="1"/>
    <col min="9231" max="9231" width="5.21875" style="1" customWidth="1"/>
    <col min="9232" max="9232" width="4.5546875" style="1" customWidth="1"/>
    <col min="9233" max="9233" width="5.109375" style="1" customWidth="1"/>
    <col min="9234" max="9234" width="4.33203125" style="1" customWidth="1"/>
    <col min="9235" max="9236" width="5.44140625" style="1" customWidth="1"/>
    <col min="9237" max="9471" width="8.109375" style="1"/>
    <col min="9472" max="9472" width="3.88671875" style="1" customWidth="1"/>
    <col min="9473" max="9473" width="14.5546875" style="1" customWidth="1"/>
    <col min="9474" max="9474" width="5.44140625" style="1" customWidth="1"/>
    <col min="9475" max="9475" width="4.33203125" style="1" customWidth="1"/>
    <col min="9476" max="9476" width="4.77734375" style="1" customWidth="1"/>
    <col min="9477" max="9477" width="5" style="1" customWidth="1"/>
    <col min="9478" max="9478" width="4.33203125" style="1" customWidth="1"/>
    <col min="9479" max="9479" width="4.44140625" style="1" customWidth="1"/>
    <col min="9480" max="9480" width="4.77734375" style="1" customWidth="1"/>
    <col min="9481" max="9482" width="5.33203125" style="1" customWidth="1"/>
    <col min="9483" max="9483" width="5.44140625" style="1" customWidth="1"/>
    <col min="9484" max="9484" width="4.33203125" style="1" customWidth="1"/>
    <col min="9485" max="9486" width="4.77734375" style="1" customWidth="1"/>
    <col min="9487" max="9487" width="5.21875" style="1" customWidth="1"/>
    <col min="9488" max="9488" width="4.5546875" style="1" customWidth="1"/>
    <col min="9489" max="9489" width="5.109375" style="1" customWidth="1"/>
    <col min="9490" max="9490" width="4.33203125" style="1" customWidth="1"/>
    <col min="9491" max="9492" width="5.44140625" style="1" customWidth="1"/>
    <col min="9493" max="9727" width="8.109375" style="1"/>
    <col min="9728" max="9728" width="3.88671875" style="1" customWidth="1"/>
    <col min="9729" max="9729" width="14.5546875" style="1" customWidth="1"/>
    <col min="9730" max="9730" width="5.44140625" style="1" customWidth="1"/>
    <col min="9731" max="9731" width="4.33203125" style="1" customWidth="1"/>
    <col min="9732" max="9732" width="4.77734375" style="1" customWidth="1"/>
    <col min="9733" max="9733" width="5" style="1" customWidth="1"/>
    <col min="9734" max="9734" width="4.33203125" style="1" customWidth="1"/>
    <col min="9735" max="9735" width="4.44140625" style="1" customWidth="1"/>
    <col min="9736" max="9736" width="4.77734375" style="1" customWidth="1"/>
    <col min="9737" max="9738" width="5.33203125" style="1" customWidth="1"/>
    <col min="9739" max="9739" width="5.44140625" style="1" customWidth="1"/>
    <col min="9740" max="9740" width="4.33203125" style="1" customWidth="1"/>
    <col min="9741" max="9742" width="4.77734375" style="1" customWidth="1"/>
    <col min="9743" max="9743" width="5.21875" style="1" customWidth="1"/>
    <col min="9744" max="9744" width="4.5546875" style="1" customWidth="1"/>
    <col min="9745" max="9745" width="5.109375" style="1" customWidth="1"/>
    <col min="9746" max="9746" width="4.33203125" style="1" customWidth="1"/>
    <col min="9747" max="9748" width="5.44140625" style="1" customWidth="1"/>
    <col min="9749" max="9983" width="8.109375" style="1"/>
    <col min="9984" max="9984" width="3.88671875" style="1" customWidth="1"/>
    <col min="9985" max="9985" width="14.5546875" style="1" customWidth="1"/>
    <col min="9986" max="9986" width="5.44140625" style="1" customWidth="1"/>
    <col min="9987" max="9987" width="4.33203125" style="1" customWidth="1"/>
    <col min="9988" max="9988" width="4.77734375" style="1" customWidth="1"/>
    <col min="9989" max="9989" width="5" style="1" customWidth="1"/>
    <col min="9990" max="9990" width="4.33203125" style="1" customWidth="1"/>
    <col min="9991" max="9991" width="4.44140625" style="1" customWidth="1"/>
    <col min="9992" max="9992" width="4.77734375" style="1" customWidth="1"/>
    <col min="9993" max="9994" width="5.33203125" style="1" customWidth="1"/>
    <col min="9995" max="9995" width="5.44140625" style="1" customWidth="1"/>
    <col min="9996" max="9996" width="4.33203125" style="1" customWidth="1"/>
    <col min="9997" max="9998" width="4.77734375" style="1" customWidth="1"/>
    <col min="9999" max="9999" width="5.21875" style="1" customWidth="1"/>
    <col min="10000" max="10000" width="4.5546875" style="1" customWidth="1"/>
    <col min="10001" max="10001" width="5.109375" style="1" customWidth="1"/>
    <col min="10002" max="10002" width="4.33203125" style="1" customWidth="1"/>
    <col min="10003" max="10004" width="5.44140625" style="1" customWidth="1"/>
    <col min="10005" max="10239" width="8.109375" style="1"/>
    <col min="10240" max="10240" width="3.88671875" style="1" customWidth="1"/>
    <col min="10241" max="10241" width="14.5546875" style="1" customWidth="1"/>
    <col min="10242" max="10242" width="5.44140625" style="1" customWidth="1"/>
    <col min="10243" max="10243" width="4.33203125" style="1" customWidth="1"/>
    <col min="10244" max="10244" width="4.77734375" style="1" customWidth="1"/>
    <col min="10245" max="10245" width="5" style="1" customWidth="1"/>
    <col min="10246" max="10246" width="4.33203125" style="1" customWidth="1"/>
    <col min="10247" max="10247" width="4.44140625" style="1" customWidth="1"/>
    <col min="10248" max="10248" width="4.77734375" style="1" customWidth="1"/>
    <col min="10249" max="10250" width="5.33203125" style="1" customWidth="1"/>
    <col min="10251" max="10251" width="5.44140625" style="1" customWidth="1"/>
    <col min="10252" max="10252" width="4.33203125" style="1" customWidth="1"/>
    <col min="10253" max="10254" width="4.77734375" style="1" customWidth="1"/>
    <col min="10255" max="10255" width="5.21875" style="1" customWidth="1"/>
    <col min="10256" max="10256" width="4.5546875" style="1" customWidth="1"/>
    <col min="10257" max="10257" width="5.109375" style="1" customWidth="1"/>
    <col min="10258" max="10258" width="4.33203125" style="1" customWidth="1"/>
    <col min="10259" max="10260" width="5.44140625" style="1" customWidth="1"/>
    <col min="10261" max="10495" width="8.109375" style="1"/>
    <col min="10496" max="10496" width="3.88671875" style="1" customWidth="1"/>
    <col min="10497" max="10497" width="14.5546875" style="1" customWidth="1"/>
    <col min="10498" max="10498" width="5.44140625" style="1" customWidth="1"/>
    <col min="10499" max="10499" width="4.33203125" style="1" customWidth="1"/>
    <col min="10500" max="10500" width="4.77734375" style="1" customWidth="1"/>
    <col min="10501" max="10501" width="5" style="1" customWidth="1"/>
    <col min="10502" max="10502" width="4.33203125" style="1" customWidth="1"/>
    <col min="10503" max="10503" width="4.44140625" style="1" customWidth="1"/>
    <col min="10504" max="10504" width="4.77734375" style="1" customWidth="1"/>
    <col min="10505" max="10506" width="5.33203125" style="1" customWidth="1"/>
    <col min="10507" max="10507" width="5.44140625" style="1" customWidth="1"/>
    <col min="10508" max="10508" width="4.33203125" style="1" customWidth="1"/>
    <col min="10509" max="10510" width="4.77734375" style="1" customWidth="1"/>
    <col min="10511" max="10511" width="5.21875" style="1" customWidth="1"/>
    <col min="10512" max="10512" width="4.5546875" style="1" customWidth="1"/>
    <col min="10513" max="10513" width="5.109375" style="1" customWidth="1"/>
    <col min="10514" max="10514" width="4.33203125" style="1" customWidth="1"/>
    <col min="10515" max="10516" width="5.44140625" style="1" customWidth="1"/>
    <col min="10517" max="10751" width="8.109375" style="1"/>
    <col min="10752" max="10752" width="3.88671875" style="1" customWidth="1"/>
    <col min="10753" max="10753" width="14.5546875" style="1" customWidth="1"/>
    <col min="10754" max="10754" width="5.44140625" style="1" customWidth="1"/>
    <col min="10755" max="10755" width="4.33203125" style="1" customWidth="1"/>
    <col min="10756" max="10756" width="4.77734375" style="1" customWidth="1"/>
    <col min="10757" max="10757" width="5" style="1" customWidth="1"/>
    <col min="10758" max="10758" width="4.33203125" style="1" customWidth="1"/>
    <col min="10759" max="10759" width="4.44140625" style="1" customWidth="1"/>
    <col min="10760" max="10760" width="4.77734375" style="1" customWidth="1"/>
    <col min="10761" max="10762" width="5.33203125" style="1" customWidth="1"/>
    <col min="10763" max="10763" width="5.44140625" style="1" customWidth="1"/>
    <col min="10764" max="10764" width="4.33203125" style="1" customWidth="1"/>
    <col min="10765" max="10766" width="4.77734375" style="1" customWidth="1"/>
    <col min="10767" max="10767" width="5.21875" style="1" customWidth="1"/>
    <col min="10768" max="10768" width="4.5546875" style="1" customWidth="1"/>
    <col min="10769" max="10769" width="5.109375" style="1" customWidth="1"/>
    <col min="10770" max="10770" width="4.33203125" style="1" customWidth="1"/>
    <col min="10771" max="10772" width="5.44140625" style="1" customWidth="1"/>
    <col min="10773" max="11007" width="8.109375" style="1"/>
    <col min="11008" max="11008" width="3.88671875" style="1" customWidth="1"/>
    <col min="11009" max="11009" width="14.5546875" style="1" customWidth="1"/>
    <col min="11010" max="11010" width="5.44140625" style="1" customWidth="1"/>
    <col min="11011" max="11011" width="4.33203125" style="1" customWidth="1"/>
    <col min="11012" max="11012" width="4.77734375" style="1" customWidth="1"/>
    <col min="11013" max="11013" width="5" style="1" customWidth="1"/>
    <col min="11014" max="11014" width="4.33203125" style="1" customWidth="1"/>
    <col min="11015" max="11015" width="4.44140625" style="1" customWidth="1"/>
    <col min="11016" max="11016" width="4.77734375" style="1" customWidth="1"/>
    <col min="11017" max="11018" width="5.33203125" style="1" customWidth="1"/>
    <col min="11019" max="11019" width="5.44140625" style="1" customWidth="1"/>
    <col min="11020" max="11020" width="4.33203125" style="1" customWidth="1"/>
    <col min="11021" max="11022" width="4.77734375" style="1" customWidth="1"/>
    <col min="11023" max="11023" width="5.21875" style="1" customWidth="1"/>
    <col min="11024" max="11024" width="4.5546875" style="1" customWidth="1"/>
    <col min="11025" max="11025" width="5.109375" style="1" customWidth="1"/>
    <col min="11026" max="11026" width="4.33203125" style="1" customWidth="1"/>
    <col min="11027" max="11028" width="5.44140625" style="1" customWidth="1"/>
    <col min="11029" max="11263" width="8.109375" style="1"/>
    <col min="11264" max="11264" width="3.88671875" style="1" customWidth="1"/>
    <col min="11265" max="11265" width="14.5546875" style="1" customWidth="1"/>
    <col min="11266" max="11266" width="5.44140625" style="1" customWidth="1"/>
    <col min="11267" max="11267" width="4.33203125" style="1" customWidth="1"/>
    <col min="11268" max="11268" width="4.77734375" style="1" customWidth="1"/>
    <col min="11269" max="11269" width="5" style="1" customWidth="1"/>
    <col min="11270" max="11270" width="4.33203125" style="1" customWidth="1"/>
    <col min="11271" max="11271" width="4.44140625" style="1" customWidth="1"/>
    <col min="11272" max="11272" width="4.77734375" style="1" customWidth="1"/>
    <col min="11273" max="11274" width="5.33203125" style="1" customWidth="1"/>
    <col min="11275" max="11275" width="5.44140625" style="1" customWidth="1"/>
    <col min="11276" max="11276" width="4.33203125" style="1" customWidth="1"/>
    <col min="11277" max="11278" width="4.77734375" style="1" customWidth="1"/>
    <col min="11279" max="11279" width="5.21875" style="1" customWidth="1"/>
    <col min="11280" max="11280" width="4.5546875" style="1" customWidth="1"/>
    <col min="11281" max="11281" width="5.109375" style="1" customWidth="1"/>
    <col min="11282" max="11282" width="4.33203125" style="1" customWidth="1"/>
    <col min="11283" max="11284" width="5.44140625" style="1" customWidth="1"/>
    <col min="11285" max="11519" width="8.109375" style="1"/>
    <col min="11520" max="11520" width="3.88671875" style="1" customWidth="1"/>
    <col min="11521" max="11521" width="14.5546875" style="1" customWidth="1"/>
    <col min="11522" max="11522" width="5.44140625" style="1" customWidth="1"/>
    <col min="11523" max="11523" width="4.33203125" style="1" customWidth="1"/>
    <col min="11524" max="11524" width="4.77734375" style="1" customWidth="1"/>
    <col min="11525" max="11525" width="5" style="1" customWidth="1"/>
    <col min="11526" max="11526" width="4.33203125" style="1" customWidth="1"/>
    <col min="11527" max="11527" width="4.44140625" style="1" customWidth="1"/>
    <col min="11528" max="11528" width="4.77734375" style="1" customWidth="1"/>
    <col min="11529" max="11530" width="5.33203125" style="1" customWidth="1"/>
    <col min="11531" max="11531" width="5.44140625" style="1" customWidth="1"/>
    <col min="11532" max="11532" width="4.33203125" style="1" customWidth="1"/>
    <col min="11533" max="11534" width="4.77734375" style="1" customWidth="1"/>
    <col min="11535" max="11535" width="5.21875" style="1" customWidth="1"/>
    <col min="11536" max="11536" width="4.5546875" style="1" customWidth="1"/>
    <col min="11537" max="11537" width="5.109375" style="1" customWidth="1"/>
    <col min="11538" max="11538" width="4.33203125" style="1" customWidth="1"/>
    <col min="11539" max="11540" width="5.44140625" style="1" customWidth="1"/>
    <col min="11541" max="11775" width="8.109375" style="1"/>
    <col min="11776" max="11776" width="3.88671875" style="1" customWidth="1"/>
    <col min="11777" max="11777" width="14.5546875" style="1" customWidth="1"/>
    <col min="11778" max="11778" width="5.44140625" style="1" customWidth="1"/>
    <col min="11779" max="11779" width="4.33203125" style="1" customWidth="1"/>
    <col min="11780" max="11780" width="4.77734375" style="1" customWidth="1"/>
    <col min="11781" max="11781" width="5" style="1" customWidth="1"/>
    <col min="11782" max="11782" width="4.33203125" style="1" customWidth="1"/>
    <col min="11783" max="11783" width="4.44140625" style="1" customWidth="1"/>
    <col min="11784" max="11784" width="4.77734375" style="1" customWidth="1"/>
    <col min="11785" max="11786" width="5.33203125" style="1" customWidth="1"/>
    <col min="11787" max="11787" width="5.44140625" style="1" customWidth="1"/>
    <col min="11788" max="11788" width="4.33203125" style="1" customWidth="1"/>
    <col min="11789" max="11790" width="4.77734375" style="1" customWidth="1"/>
    <col min="11791" max="11791" width="5.21875" style="1" customWidth="1"/>
    <col min="11792" max="11792" width="4.5546875" style="1" customWidth="1"/>
    <col min="11793" max="11793" width="5.109375" style="1" customWidth="1"/>
    <col min="11794" max="11794" width="4.33203125" style="1" customWidth="1"/>
    <col min="11795" max="11796" width="5.44140625" style="1" customWidth="1"/>
    <col min="11797" max="12031" width="8.109375" style="1"/>
    <col min="12032" max="12032" width="3.88671875" style="1" customWidth="1"/>
    <col min="12033" max="12033" width="14.5546875" style="1" customWidth="1"/>
    <col min="12034" max="12034" width="5.44140625" style="1" customWidth="1"/>
    <col min="12035" max="12035" width="4.33203125" style="1" customWidth="1"/>
    <col min="12036" max="12036" width="4.77734375" style="1" customWidth="1"/>
    <col min="12037" max="12037" width="5" style="1" customWidth="1"/>
    <col min="12038" max="12038" width="4.33203125" style="1" customWidth="1"/>
    <col min="12039" max="12039" width="4.44140625" style="1" customWidth="1"/>
    <col min="12040" max="12040" width="4.77734375" style="1" customWidth="1"/>
    <col min="12041" max="12042" width="5.33203125" style="1" customWidth="1"/>
    <col min="12043" max="12043" width="5.44140625" style="1" customWidth="1"/>
    <col min="12044" max="12044" width="4.33203125" style="1" customWidth="1"/>
    <col min="12045" max="12046" width="4.77734375" style="1" customWidth="1"/>
    <col min="12047" max="12047" width="5.21875" style="1" customWidth="1"/>
    <col min="12048" max="12048" width="4.5546875" style="1" customWidth="1"/>
    <col min="12049" max="12049" width="5.109375" style="1" customWidth="1"/>
    <col min="12050" max="12050" width="4.33203125" style="1" customWidth="1"/>
    <col min="12051" max="12052" width="5.44140625" style="1" customWidth="1"/>
    <col min="12053" max="12287" width="8.109375" style="1"/>
    <col min="12288" max="12288" width="3.88671875" style="1" customWidth="1"/>
    <col min="12289" max="12289" width="14.5546875" style="1" customWidth="1"/>
    <col min="12290" max="12290" width="5.44140625" style="1" customWidth="1"/>
    <col min="12291" max="12291" width="4.33203125" style="1" customWidth="1"/>
    <col min="12292" max="12292" width="4.77734375" style="1" customWidth="1"/>
    <col min="12293" max="12293" width="5" style="1" customWidth="1"/>
    <col min="12294" max="12294" width="4.33203125" style="1" customWidth="1"/>
    <col min="12295" max="12295" width="4.44140625" style="1" customWidth="1"/>
    <col min="12296" max="12296" width="4.77734375" style="1" customWidth="1"/>
    <col min="12297" max="12298" width="5.33203125" style="1" customWidth="1"/>
    <col min="12299" max="12299" width="5.44140625" style="1" customWidth="1"/>
    <col min="12300" max="12300" width="4.33203125" style="1" customWidth="1"/>
    <col min="12301" max="12302" width="4.77734375" style="1" customWidth="1"/>
    <col min="12303" max="12303" width="5.21875" style="1" customWidth="1"/>
    <col min="12304" max="12304" width="4.5546875" style="1" customWidth="1"/>
    <col min="12305" max="12305" width="5.109375" style="1" customWidth="1"/>
    <col min="12306" max="12306" width="4.33203125" style="1" customWidth="1"/>
    <col min="12307" max="12308" width="5.44140625" style="1" customWidth="1"/>
    <col min="12309" max="12543" width="8.109375" style="1"/>
    <col min="12544" max="12544" width="3.88671875" style="1" customWidth="1"/>
    <col min="12545" max="12545" width="14.5546875" style="1" customWidth="1"/>
    <col min="12546" max="12546" width="5.44140625" style="1" customWidth="1"/>
    <col min="12547" max="12547" width="4.33203125" style="1" customWidth="1"/>
    <col min="12548" max="12548" width="4.77734375" style="1" customWidth="1"/>
    <col min="12549" max="12549" width="5" style="1" customWidth="1"/>
    <col min="12550" max="12550" width="4.33203125" style="1" customWidth="1"/>
    <col min="12551" max="12551" width="4.44140625" style="1" customWidth="1"/>
    <col min="12552" max="12552" width="4.77734375" style="1" customWidth="1"/>
    <col min="12553" max="12554" width="5.33203125" style="1" customWidth="1"/>
    <col min="12555" max="12555" width="5.44140625" style="1" customWidth="1"/>
    <col min="12556" max="12556" width="4.33203125" style="1" customWidth="1"/>
    <col min="12557" max="12558" width="4.77734375" style="1" customWidth="1"/>
    <col min="12559" max="12559" width="5.21875" style="1" customWidth="1"/>
    <col min="12560" max="12560" width="4.5546875" style="1" customWidth="1"/>
    <col min="12561" max="12561" width="5.109375" style="1" customWidth="1"/>
    <col min="12562" max="12562" width="4.33203125" style="1" customWidth="1"/>
    <col min="12563" max="12564" width="5.44140625" style="1" customWidth="1"/>
    <col min="12565" max="12799" width="8.109375" style="1"/>
    <col min="12800" max="12800" width="3.88671875" style="1" customWidth="1"/>
    <col min="12801" max="12801" width="14.5546875" style="1" customWidth="1"/>
    <col min="12802" max="12802" width="5.44140625" style="1" customWidth="1"/>
    <col min="12803" max="12803" width="4.33203125" style="1" customWidth="1"/>
    <col min="12804" max="12804" width="4.77734375" style="1" customWidth="1"/>
    <col min="12805" max="12805" width="5" style="1" customWidth="1"/>
    <col min="12806" max="12806" width="4.33203125" style="1" customWidth="1"/>
    <col min="12807" max="12807" width="4.44140625" style="1" customWidth="1"/>
    <col min="12808" max="12808" width="4.77734375" style="1" customWidth="1"/>
    <col min="12809" max="12810" width="5.33203125" style="1" customWidth="1"/>
    <col min="12811" max="12811" width="5.44140625" style="1" customWidth="1"/>
    <col min="12812" max="12812" width="4.33203125" style="1" customWidth="1"/>
    <col min="12813" max="12814" width="4.77734375" style="1" customWidth="1"/>
    <col min="12815" max="12815" width="5.21875" style="1" customWidth="1"/>
    <col min="12816" max="12816" width="4.5546875" style="1" customWidth="1"/>
    <col min="12817" max="12817" width="5.109375" style="1" customWidth="1"/>
    <col min="12818" max="12818" width="4.33203125" style="1" customWidth="1"/>
    <col min="12819" max="12820" width="5.44140625" style="1" customWidth="1"/>
    <col min="12821" max="13055" width="8.109375" style="1"/>
    <col min="13056" max="13056" width="3.88671875" style="1" customWidth="1"/>
    <col min="13057" max="13057" width="14.5546875" style="1" customWidth="1"/>
    <col min="13058" max="13058" width="5.44140625" style="1" customWidth="1"/>
    <col min="13059" max="13059" width="4.33203125" style="1" customWidth="1"/>
    <col min="13060" max="13060" width="4.77734375" style="1" customWidth="1"/>
    <col min="13061" max="13061" width="5" style="1" customWidth="1"/>
    <col min="13062" max="13062" width="4.33203125" style="1" customWidth="1"/>
    <col min="13063" max="13063" width="4.44140625" style="1" customWidth="1"/>
    <col min="13064" max="13064" width="4.77734375" style="1" customWidth="1"/>
    <col min="13065" max="13066" width="5.33203125" style="1" customWidth="1"/>
    <col min="13067" max="13067" width="5.44140625" style="1" customWidth="1"/>
    <col min="13068" max="13068" width="4.33203125" style="1" customWidth="1"/>
    <col min="13069" max="13070" width="4.77734375" style="1" customWidth="1"/>
    <col min="13071" max="13071" width="5.21875" style="1" customWidth="1"/>
    <col min="13072" max="13072" width="4.5546875" style="1" customWidth="1"/>
    <col min="13073" max="13073" width="5.109375" style="1" customWidth="1"/>
    <col min="13074" max="13074" width="4.33203125" style="1" customWidth="1"/>
    <col min="13075" max="13076" width="5.44140625" style="1" customWidth="1"/>
    <col min="13077" max="13311" width="8.109375" style="1"/>
    <col min="13312" max="13312" width="3.88671875" style="1" customWidth="1"/>
    <col min="13313" max="13313" width="14.5546875" style="1" customWidth="1"/>
    <col min="13314" max="13314" width="5.44140625" style="1" customWidth="1"/>
    <col min="13315" max="13315" width="4.33203125" style="1" customWidth="1"/>
    <col min="13316" max="13316" width="4.77734375" style="1" customWidth="1"/>
    <col min="13317" max="13317" width="5" style="1" customWidth="1"/>
    <col min="13318" max="13318" width="4.33203125" style="1" customWidth="1"/>
    <col min="13319" max="13319" width="4.44140625" style="1" customWidth="1"/>
    <col min="13320" max="13320" width="4.77734375" style="1" customWidth="1"/>
    <col min="13321" max="13322" width="5.33203125" style="1" customWidth="1"/>
    <col min="13323" max="13323" width="5.44140625" style="1" customWidth="1"/>
    <col min="13324" max="13324" width="4.33203125" style="1" customWidth="1"/>
    <col min="13325" max="13326" width="4.77734375" style="1" customWidth="1"/>
    <col min="13327" max="13327" width="5.21875" style="1" customWidth="1"/>
    <col min="13328" max="13328" width="4.5546875" style="1" customWidth="1"/>
    <col min="13329" max="13329" width="5.109375" style="1" customWidth="1"/>
    <col min="13330" max="13330" width="4.33203125" style="1" customWidth="1"/>
    <col min="13331" max="13332" width="5.44140625" style="1" customWidth="1"/>
    <col min="13333" max="13567" width="8.109375" style="1"/>
    <col min="13568" max="13568" width="3.88671875" style="1" customWidth="1"/>
    <col min="13569" max="13569" width="14.5546875" style="1" customWidth="1"/>
    <col min="13570" max="13570" width="5.44140625" style="1" customWidth="1"/>
    <col min="13571" max="13571" width="4.33203125" style="1" customWidth="1"/>
    <col min="13572" max="13572" width="4.77734375" style="1" customWidth="1"/>
    <col min="13573" max="13573" width="5" style="1" customWidth="1"/>
    <col min="13574" max="13574" width="4.33203125" style="1" customWidth="1"/>
    <col min="13575" max="13575" width="4.44140625" style="1" customWidth="1"/>
    <col min="13576" max="13576" width="4.77734375" style="1" customWidth="1"/>
    <col min="13577" max="13578" width="5.33203125" style="1" customWidth="1"/>
    <col min="13579" max="13579" width="5.44140625" style="1" customWidth="1"/>
    <col min="13580" max="13580" width="4.33203125" style="1" customWidth="1"/>
    <col min="13581" max="13582" width="4.77734375" style="1" customWidth="1"/>
    <col min="13583" max="13583" width="5.21875" style="1" customWidth="1"/>
    <col min="13584" max="13584" width="4.5546875" style="1" customWidth="1"/>
    <col min="13585" max="13585" width="5.109375" style="1" customWidth="1"/>
    <col min="13586" max="13586" width="4.33203125" style="1" customWidth="1"/>
    <col min="13587" max="13588" width="5.44140625" style="1" customWidth="1"/>
    <col min="13589" max="13823" width="8.109375" style="1"/>
    <col min="13824" max="13824" width="3.88671875" style="1" customWidth="1"/>
    <col min="13825" max="13825" width="14.5546875" style="1" customWidth="1"/>
    <col min="13826" max="13826" width="5.44140625" style="1" customWidth="1"/>
    <col min="13827" max="13827" width="4.33203125" style="1" customWidth="1"/>
    <col min="13828" max="13828" width="4.77734375" style="1" customWidth="1"/>
    <col min="13829" max="13829" width="5" style="1" customWidth="1"/>
    <col min="13830" max="13830" width="4.33203125" style="1" customWidth="1"/>
    <col min="13831" max="13831" width="4.44140625" style="1" customWidth="1"/>
    <col min="13832" max="13832" width="4.77734375" style="1" customWidth="1"/>
    <col min="13833" max="13834" width="5.33203125" style="1" customWidth="1"/>
    <col min="13835" max="13835" width="5.44140625" style="1" customWidth="1"/>
    <col min="13836" max="13836" width="4.33203125" style="1" customWidth="1"/>
    <col min="13837" max="13838" width="4.77734375" style="1" customWidth="1"/>
    <col min="13839" max="13839" width="5.21875" style="1" customWidth="1"/>
    <col min="13840" max="13840" width="4.5546875" style="1" customWidth="1"/>
    <col min="13841" max="13841" width="5.109375" style="1" customWidth="1"/>
    <col min="13842" max="13842" width="4.33203125" style="1" customWidth="1"/>
    <col min="13843" max="13844" width="5.44140625" style="1" customWidth="1"/>
    <col min="13845" max="14079" width="8.109375" style="1"/>
    <col min="14080" max="14080" width="3.88671875" style="1" customWidth="1"/>
    <col min="14081" max="14081" width="14.5546875" style="1" customWidth="1"/>
    <col min="14082" max="14082" width="5.44140625" style="1" customWidth="1"/>
    <col min="14083" max="14083" width="4.33203125" style="1" customWidth="1"/>
    <col min="14084" max="14084" width="4.77734375" style="1" customWidth="1"/>
    <col min="14085" max="14085" width="5" style="1" customWidth="1"/>
    <col min="14086" max="14086" width="4.33203125" style="1" customWidth="1"/>
    <col min="14087" max="14087" width="4.44140625" style="1" customWidth="1"/>
    <col min="14088" max="14088" width="4.77734375" style="1" customWidth="1"/>
    <col min="14089" max="14090" width="5.33203125" style="1" customWidth="1"/>
    <col min="14091" max="14091" width="5.44140625" style="1" customWidth="1"/>
    <col min="14092" max="14092" width="4.33203125" style="1" customWidth="1"/>
    <col min="14093" max="14094" width="4.77734375" style="1" customWidth="1"/>
    <col min="14095" max="14095" width="5.21875" style="1" customWidth="1"/>
    <col min="14096" max="14096" width="4.5546875" style="1" customWidth="1"/>
    <col min="14097" max="14097" width="5.109375" style="1" customWidth="1"/>
    <col min="14098" max="14098" width="4.33203125" style="1" customWidth="1"/>
    <col min="14099" max="14100" width="5.44140625" style="1" customWidth="1"/>
    <col min="14101" max="14335" width="8.109375" style="1"/>
    <col min="14336" max="14336" width="3.88671875" style="1" customWidth="1"/>
    <col min="14337" max="14337" width="14.5546875" style="1" customWidth="1"/>
    <col min="14338" max="14338" width="5.44140625" style="1" customWidth="1"/>
    <col min="14339" max="14339" width="4.33203125" style="1" customWidth="1"/>
    <col min="14340" max="14340" width="4.77734375" style="1" customWidth="1"/>
    <col min="14341" max="14341" width="5" style="1" customWidth="1"/>
    <col min="14342" max="14342" width="4.33203125" style="1" customWidth="1"/>
    <col min="14343" max="14343" width="4.44140625" style="1" customWidth="1"/>
    <col min="14344" max="14344" width="4.77734375" style="1" customWidth="1"/>
    <col min="14345" max="14346" width="5.33203125" style="1" customWidth="1"/>
    <col min="14347" max="14347" width="5.44140625" style="1" customWidth="1"/>
    <col min="14348" max="14348" width="4.33203125" style="1" customWidth="1"/>
    <col min="14349" max="14350" width="4.77734375" style="1" customWidth="1"/>
    <col min="14351" max="14351" width="5.21875" style="1" customWidth="1"/>
    <col min="14352" max="14352" width="4.5546875" style="1" customWidth="1"/>
    <col min="14353" max="14353" width="5.109375" style="1" customWidth="1"/>
    <col min="14354" max="14354" width="4.33203125" style="1" customWidth="1"/>
    <col min="14355" max="14356" width="5.44140625" style="1" customWidth="1"/>
    <col min="14357" max="14591" width="8.109375" style="1"/>
    <col min="14592" max="14592" width="3.88671875" style="1" customWidth="1"/>
    <col min="14593" max="14593" width="14.5546875" style="1" customWidth="1"/>
    <col min="14594" max="14594" width="5.44140625" style="1" customWidth="1"/>
    <col min="14595" max="14595" width="4.33203125" style="1" customWidth="1"/>
    <col min="14596" max="14596" width="4.77734375" style="1" customWidth="1"/>
    <col min="14597" max="14597" width="5" style="1" customWidth="1"/>
    <col min="14598" max="14598" width="4.33203125" style="1" customWidth="1"/>
    <col min="14599" max="14599" width="4.44140625" style="1" customWidth="1"/>
    <col min="14600" max="14600" width="4.77734375" style="1" customWidth="1"/>
    <col min="14601" max="14602" width="5.33203125" style="1" customWidth="1"/>
    <col min="14603" max="14603" width="5.44140625" style="1" customWidth="1"/>
    <col min="14604" max="14604" width="4.33203125" style="1" customWidth="1"/>
    <col min="14605" max="14606" width="4.77734375" style="1" customWidth="1"/>
    <col min="14607" max="14607" width="5.21875" style="1" customWidth="1"/>
    <col min="14608" max="14608" width="4.5546875" style="1" customWidth="1"/>
    <col min="14609" max="14609" width="5.109375" style="1" customWidth="1"/>
    <col min="14610" max="14610" width="4.33203125" style="1" customWidth="1"/>
    <col min="14611" max="14612" width="5.44140625" style="1" customWidth="1"/>
    <col min="14613" max="14847" width="8.109375" style="1"/>
    <col min="14848" max="14848" width="3.88671875" style="1" customWidth="1"/>
    <col min="14849" max="14849" width="14.5546875" style="1" customWidth="1"/>
    <col min="14850" max="14850" width="5.44140625" style="1" customWidth="1"/>
    <col min="14851" max="14851" width="4.33203125" style="1" customWidth="1"/>
    <col min="14852" max="14852" width="4.77734375" style="1" customWidth="1"/>
    <col min="14853" max="14853" width="5" style="1" customWidth="1"/>
    <col min="14854" max="14854" width="4.33203125" style="1" customWidth="1"/>
    <col min="14855" max="14855" width="4.44140625" style="1" customWidth="1"/>
    <col min="14856" max="14856" width="4.77734375" style="1" customWidth="1"/>
    <col min="14857" max="14858" width="5.33203125" style="1" customWidth="1"/>
    <col min="14859" max="14859" width="5.44140625" style="1" customWidth="1"/>
    <col min="14860" max="14860" width="4.33203125" style="1" customWidth="1"/>
    <col min="14861" max="14862" width="4.77734375" style="1" customWidth="1"/>
    <col min="14863" max="14863" width="5.21875" style="1" customWidth="1"/>
    <col min="14864" max="14864" width="4.5546875" style="1" customWidth="1"/>
    <col min="14865" max="14865" width="5.109375" style="1" customWidth="1"/>
    <col min="14866" max="14866" width="4.33203125" style="1" customWidth="1"/>
    <col min="14867" max="14868" width="5.44140625" style="1" customWidth="1"/>
    <col min="14869" max="15103" width="8.109375" style="1"/>
    <col min="15104" max="15104" width="3.88671875" style="1" customWidth="1"/>
    <col min="15105" max="15105" width="14.5546875" style="1" customWidth="1"/>
    <col min="15106" max="15106" width="5.44140625" style="1" customWidth="1"/>
    <col min="15107" max="15107" width="4.33203125" style="1" customWidth="1"/>
    <col min="15108" max="15108" width="4.77734375" style="1" customWidth="1"/>
    <col min="15109" max="15109" width="5" style="1" customWidth="1"/>
    <col min="15110" max="15110" width="4.33203125" style="1" customWidth="1"/>
    <col min="15111" max="15111" width="4.44140625" style="1" customWidth="1"/>
    <col min="15112" max="15112" width="4.77734375" style="1" customWidth="1"/>
    <col min="15113" max="15114" width="5.33203125" style="1" customWidth="1"/>
    <col min="15115" max="15115" width="5.44140625" style="1" customWidth="1"/>
    <col min="15116" max="15116" width="4.33203125" style="1" customWidth="1"/>
    <col min="15117" max="15118" width="4.77734375" style="1" customWidth="1"/>
    <col min="15119" max="15119" width="5.21875" style="1" customWidth="1"/>
    <col min="15120" max="15120" width="4.5546875" style="1" customWidth="1"/>
    <col min="15121" max="15121" width="5.109375" style="1" customWidth="1"/>
    <col min="15122" max="15122" width="4.33203125" style="1" customWidth="1"/>
    <col min="15123" max="15124" width="5.44140625" style="1" customWidth="1"/>
    <col min="15125" max="15359" width="8.109375" style="1"/>
    <col min="15360" max="15360" width="3.88671875" style="1" customWidth="1"/>
    <col min="15361" max="15361" width="14.5546875" style="1" customWidth="1"/>
    <col min="15362" max="15362" width="5.44140625" style="1" customWidth="1"/>
    <col min="15363" max="15363" width="4.33203125" style="1" customWidth="1"/>
    <col min="15364" max="15364" width="4.77734375" style="1" customWidth="1"/>
    <col min="15365" max="15365" width="5" style="1" customWidth="1"/>
    <col min="15366" max="15366" width="4.33203125" style="1" customWidth="1"/>
    <col min="15367" max="15367" width="4.44140625" style="1" customWidth="1"/>
    <col min="15368" max="15368" width="4.77734375" style="1" customWidth="1"/>
    <col min="15369" max="15370" width="5.33203125" style="1" customWidth="1"/>
    <col min="15371" max="15371" width="5.44140625" style="1" customWidth="1"/>
    <col min="15372" max="15372" width="4.33203125" style="1" customWidth="1"/>
    <col min="15373" max="15374" width="4.77734375" style="1" customWidth="1"/>
    <col min="15375" max="15375" width="5.21875" style="1" customWidth="1"/>
    <col min="15376" max="15376" width="4.5546875" style="1" customWidth="1"/>
    <col min="15377" max="15377" width="5.109375" style="1" customWidth="1"/>
    <col min="15378" max="15378" width="4.33203125" style="1" customWidth="1"/>
    <col min="15379" max="15380" width="5.44140625" style="1" customWidth="1"/>
    <col min="15381" max="15615" width="8.109375" style="1"/>
    <col min="15616" max="15616" width="3.88671875" style="1" customWidth="1"/>
    <col min="15617" max="15617" width="14.5546875" style="1" customWidth="1"/>
    <col min="15618" max="15618" width="5.44140625" style="1" customWidth="1"/>
    <col min="15619" max="15619" width="4.33203125" style="1" customWidth="1"/>
    <col min="15620" max="15620" width="4.77734375" style="1" customWidth="1"/>
    <col min="15621" max="15621" width="5" style="1" customWidth="1"/>
    <col min="15622" max="15622" width="4.33203125" style="1" customWidth="1"/>
    <col min="15623" max="15623" width="4.44140625" style="1" customWidth="1"/>
    <col min="15624" max="15624" width="4.77734375" style="1" customWidth="1"/>
    <col min="15625" max="15626" width="5.33203125" style="1" customWidth="1"/>
    <col min="15627" max="15627" width="5.44140625" style="1" customWidth="1"/>
    <col min="15628" max="15628" width="4.33203125" style="1" customWidth="1"/>
    <col min="15629" max="15630" width="4.77734375" style="1" customWidth="1"/>
    <col min="15631" max="15631" width="5.21875" style="1" customWidth="1"/>
    <col min="15632" max="15632" width="4.5546875" style="1" customWidth="1"/>
    <col min="15633" max="15633" width="5.109375" style="1" customWidth="1"/>
    <col min="15634" max="15634" width="4.33203125" style="1" customWidth="1"/>
    <col min="15635" max="15636" width="5.44140625" style="1" customWidth="1"/>
    <col min="15637" max="15871" width="8.109375" style="1"/>
    <col min="15872" max="15872" width="3.88671875" style="1" customWidth="1"/>
    <col min="15873" max="15873" width="14.5546875" style="1" customWidth="1"/>
    <col min="15874" max="15874" width="5.44140625" style="1" customWidth="1"/>
    <col min="15875" max="15875" width="4.33203125" style="1" customWidth="1"/>
    <col min="15876" max="15876" width="4.77734375" style="1" customWidth="1"/>
    <col min="15877" max="15877" width="5" style="1" customWidth="1"/>
    <col min="15878" max="15878" width="4.33203125" style="1" customWidth="1"/>
    <col min="15879" max="15879" width="4.44140625" style="1" customWidth="1"/>
    <col min="15880" max="15880" width="4.77734375" style="1" customWidth="1"/>
    <col min="15881" max="15882" width="5.33203125" style="1" customWidth="1"/>
    <col min="15883" max="15883" width="5.44140625" style="1" customWidth="1"/>
    <col min="15884" max="15884" width="4.33203125" style="1" customWidth="1"/>
    <col min="15885" max="15886" width="4.77734375" style="1" customWidth="1"/>
    <col min="15887" max="15887" width="5.21875" style="1" customWidth="1"/>
    <col min="15888" max="15888" width="4.5546875" style="1" customWidth="1"/>
    <col min="15889" max="15889" width="5.109375" style="1" customWidth="1"/>
    <col min="15890" max="15890" width="4.33203125" style="1" customWidth="1"/>
    <col min="15891" max="15892" width="5.44140625" style="1" customWidth="1"/>
    <col min="15893" max="16127" width="8.109375" style="1"/>
    <col min="16128" max="16128" width="3.88671875" style="1" customWidth="1"/>
    <col min="16129" max="16129" width="14.5546875" style="1" customWidth="1"/>
    <col min="16130" max="16130" width="5.44140625" style="1" customWidth="1"/>
    <col min="16131" max="16131" width="4.33203125" style="1" customWidth="1"/>
    <col min="16132" max="16132" width="4.77734375" style="1" customWidth="1"/>
    <col min="16133" max="16133" width="5" style="1" customWidth="1"/>
    <col min="16134" max="16134" width="4.33203125" style="1" customWidth="1"/>
    <col min="16135" max="16135" width="4.44140625" style="1" customWidth="1"/>
    <col min="16136" max="16136" width="4.77734375" style="1" customWidth="1"/>
    <col min="16137" max="16138" width="5.33203125" style="1" customWidth="1"/>
    <col min="16139" max="16139" width="5.44140625" style="1" customWidth="1"/>
    <col min="16140" max="16140" width="4.33203125" style="1" customWidth="1"/>
    <col min="16141" max="16142" width="4.77734375" style="1" customWidth="1"/>
    <col min="16143" max="16143" width="5.21875" style="1" customWidth="1"/>
    <col min="16144" max="16144" width="4.5546875" style="1" customWidth="1"/>
    <col min="16145" max="16145" width="5.109375" style="1" customWidth="1"/>
    <col min="16146" max="16146" width="4.33203125" style="1" customWidth="1"/>
    <col min="16147" max="16148" width="5.44140625" style="1" customWidth="1"/>
    <col min="16149" max="16384" width="8.109375" style="1"/>
  </cols>
  <sheetData>
    <row r="1" spans="1:21" ht="11.25" customHeight="1" thickBot="1" x14ac:dyDescent="0.35">
      <c r="A1" s="198" t="s">
        <v>0</v>
      </c>
      <c r="B1" s="198"/>
      <c r="C1" s="198"/>
      <c r="D1" s="198"/>
      <c r="E1" s="1" t="s">
        <v>1</v>
      </c>
      <c r="F1" s="2">
        <v>2</v>
      </c>
      <c r="G1" s="1" t="s">
        <v>2</v>
      </c>
      <c r="H1" s="1">
        <v>2021</v>
      </c>
      <c r="I1" s="199" t="s">
        <v>3</v>
      </c>
      <c r="J1" s="199"/>
      <c r="K1" s="199"/>
      <c r="L1" s="199"/>
      <c r="M1" s="3">
        <v>28</v>
      </c>
    </row>
    <row r="2" spans="1:21" ht="11.25" customHeight="1" x14ac:dyDescent="0.3">
      <c r="A2" s="4"/>
      <c r="B2" s="4"/>
      <c r="C2" s="5"/>
      <c r="D2" s="200" t="s">
        <v>4</v>
      </c>
      <c r="E2" s="201"/>
      <c r="F2" s="202"/>
      <c r="G2" s="200" t="s">
        <v>5</v>
      </c>
      <c r="H2" s="201"/>
      <c r="I2" s="202"/>
      <c r="J2" s="200" t="s">
        <v>6</v>
      </c>
      <c r="K2" s="201"/>
      <c r="L2" s="202"/>
      <c r="M2" s="200" t="s">
        <v>7</v>
      </c>
      <c r="N2" s="201"/>
      <c r="O2" s="202"/>
      <c r="P2" s="200" t="s">
        <v>8</v>
      </c>
      <c r="Q2" s="201"/>
      <c r="R2" s="202"/>
      <c r="S2" s="200" t="s">
        <v>9</v>
      </c>
      <c r="T2" s="201"/>
      <c r="U2" s="202"/>
    </row>
    <row r="3" spans="1:21" ht="11.25" customHeight="1" x14ac:dyDescent="0.3">
      <c r="A3" s="6" t="s">
        <v>10</v>
      </c>
      <c r="B3" s="6" t="s">
        <v>11</v>
      </c>
      <c r="C3" s="7" t="s">
        <v>12</v>
      </c>
      <c r="D3" s="8" t="s">
        <v>13</v>
      </c>
      <c r="E3" s="9" t="s">
        <v>14</v>
      </c>
      <c r="F3" s="10" t="s">
        <v>15</v>
      </c>
      <c r="G3" s="8" t="s">
        <v>13</v>
      </c>
      <c r="H3" s="9" t="s">
        <v>14</v>
      </c>
      <c r="I3" s="10" t="s">
        <v>15</v>
      </c>
      <c r="J3" s="8" t="s">
        <v>13</v>
      </c>
      <c r="K3" s="9" t="s">
        <v>14</v>
      </c>
      <c r="L3" s="10" t="s">
        <v>15</v>
      </c>
      <c r="M3" s="8" t="s">
        <v>13</v>
      </c>
      <c r="N3" s="9" t="s">
        <v>14</v>
      </c>
      <c r="O3" s="10" t="s">
        <v>15</v>
      </c>
      <c r="P3" s="8" t="s">
        <v>13</v>
      </c>
      <c r="Q3" s="9" t="s">
        <v>14</v>
      </c>
      <c r="R3" s="10" t="s">
        <v>15</v>
      </c>
      <c r="S3" s="8" t="s">
        <v>13</v>
      </c>
      <c r="T3" s="9" t="s">
        <v>14</v>
      </c>
      <c r="U3" s="10" t="s">
        <v>15</v>
      </c>
    </row>
    <row r="4" spans="1:21" ht="11.25" customHeight="1" x14ac:dyDescent="0.3">
      <c r="A4" s="6" t="s">
        <v>16</v>
      </c>
      <c r="B4" s="11" t="s">
        <v>17</v>
      </c>
      <c r="C4" s="7"/>
      <c r="D4" s="8"/>
      <c r="E4" s="4"/>
      <c r="F4" s="12"/>
      <c r="G4" s="8"/>
      <c r="H4" s="4"/>
      <c r="I4" s="12"/>
      <c r="J4" s="8"/>
      <c r="K4" s="4"/>
      <c r="L4" s="12"/>
      <c r="M4" s="8"/>
      <c r="N4" s="4"/>
      <c r="O4" s="12"/>
      <c r="P4" s="8"/>
      <c r="Q4" s="4"/>
      <c r="R4" s="12"/>
      <c r="S4" s="8"/>
      <c r="T4" s="4"/>
      <c r="U4" s="12"/>
    </row>
    <row r="5" spans="1:21" ht="11.25" customHeight="1" x14ac:dyDescent="0.3">
      <c r="A5" s="13">
        <v>1</v>
      </c>
      <c r="B5" s="14" t="s">
        <v>18</v>
      </c>
      <c r="C5" s="15" t="s">
        <v>19</v>
      </c>
      <c r="D5" s="16">
        <v>200</v>
      </c>
      <c r="E5" s="4">
        <v>198</v>
      </c>
      <c r="F5" s="17">
        <f>E5/D5</f>
        <v>0.99</v>
      </c>
      <c r="G5" s="16">
        <v>260</v>
      </c>
      <c r="H5" s="4">
        <v>135</v>
      </c>
      <c r="I5" s="17">
        <f>H5/G5</f>
        <v>0.51923076923076927</v>
      </c>
      <c r="J5" s="18">
        <v>1417</v>
      </c>
      <c r="K5" s="4">
        <v>901</v>
      </c>
      <c r="L5" s="17">
        <f>K5/J5</f>
        <v>0.63585038814396611</v>
      </c>
      <c r="M5" s="18">
        <v>400</v>
      </c>
      <c r="N5" s="4">
        <v>361</v>
      </c>
      <c r="O5" s="17">
        <f>N5/M5</f>
        <v>0.90249999999999997</v>
      </c>
      <c r="P5" s="18">
        <f>9360/12</f>
        <v>780</v>
      </c>
      <c r="Q5" s="4">
        <v>584</v>
      </c>
      <c r="R5" s="17">
        <f>Q5/P5</f>
        <v>0.74871794871794872</v>
      </c>
      <c r="S5" s="16">
        <v>155</v>
      </c>
      <c r="T5" s="4">
        <v>112</v>
      </c>
      <c r="U5" s="17">
        <f>T5/S5</f>
        <v>0.72258064516129028</v>
      </c>
    </row>
    <row r="6" spans="1:21" ht="11.25" customHeight="1" x14ac:dyDescent="0.3">
      <c r="A6" s="13">
        <v>2</v>
      </c>
      <c r="B6" s="14" t="s">
        <v>20</v>
      </c>
      <c r="C6" s="15" t="s">
        <v>21</v>
      </c>
      <c r="D6" s="16"/>
      <c r="E6" s="4"/>
      <c r="F6" s="19"/>
      <c r="G6" s="16"/>
      <c r="H6" s="4"/>
      <c r="I6" s="19"/>
      <c r="J6" s="18"/>
      <c r="K6" s="4"/>
      <c r="L6" s="19"/>
      <c r="M6" s="18"/>
      <c r="N6" s="4"/>
      <c r="O6" s="19"/>
      <c r="P6" s="18"/>
      <c r="Q6" s="4"/>
      <c r="R6" s="19"/>
      <c r="S6" s="16"/>
      <c r="T6" s="4"/>
      <c r="U6" s="19"/>
    </row>
    <row r="7" spans="1:21" ht="11.25" customHeight="1" x14ac:dyDescent="0.3">
      <c r="A7" s="13">
        <v>3</v>
      </c>
      <c r="B7" s="14" t="s">
        <v>22</v>
      </c>
      <c r="C7" s="15" t="s">
        <v>21</v>
      </c>
      <c r="D7" s="16"/>
      <c r="E7" s="4">
        <v>9</v>
      </c>
      <c r="F7" s="19"/>
      <c r="G7" s="16"/>
      <c r="H7" s="4">
        <v>18</v>
      </c>
      <c r="I7" s="19"/>
      <c r="J7" s="18"/>
      <c r="K7" s="4">
        <v>28</v>
      </c>
      <c r="L7" s="19"/>
      <c r="M7" s="18"/>
      <c r="N7" s="4">
        <v>12</v>
      </c>
      <c r="O7" s="19"/>
      <c r="P7" s="18"/>
      <c r="Q7" s="4">
        <v>18</v>
      </c>
      <c r="R7" s="19"/>
      <c r="S7" s="16"/>
      <c r="T7" s="4"/>
      <c r="U7" s="19"/>
    </row>
    <row r="8" spans="1:21" ht="11.25" customHeight="1" x14ac:dyDescent="0.3">
      <c r="A8" s="13">
        <v>4</v>
      </c>
      <c r="B8" s="14" t="s">
        <v>23</v>
      </c>
      <c r="C8" s="15" t="s">
        <v>24</v>
      </c>
      <c r="D8" s="16">
        <v>9</v>
      </c>
      <c r="E8" s="4">
        <v>9</v>
      </c>
      <c r="F8" s="17">
        <f>E8/D8</f>
        <v>1</v>
      </c>
      <c r="G8" s="16">
        <v>9</v>
      </c>
      <c r="H8" s="4">
        <v>18</v>
      </c>
      <c r="I8" s="17">
        <f>H8/G8</f>
        <v>2</v>
      </c>
      <c r="J8" s="18">
        <v>28</v>
      </c>
      <c r="K8" s="4">
        <v>28</v>
      </c>
      <c r="L8" s="17">
        <f>K8/J8</f>
        <v>1</v>
      </c>
      <c r="M8" s="18">
        <v>9</v>
      </c>
      <c r="N8" s="4">
        <v>12</v>
      </c>
      <c r="O8" s="17">
        <f>N8/M8</f>
        <v>1.3333333333333333</v>
      </c>
      <c r="P8" s="18">
        <v>9</v>
      </c>
      <c r="Q8" s="4">
        <v>18</v>
      </c>
      <c r="R8" s="17">
        <f>Q8/P8</f>
        <v>2</v>
      </c>
      <c r="S8" s="16"/>
      <c r="T8" s="4"/>
      <c r="U8" s="19"/>
    </row>
    <row r="9" spans="1:21" ht="11.25" customHeight="1" x14ac:dyDescent="0.3">
      <c r="A9" s="13">
        <v>5</v>
      </c>
      <c r="B9" s="14" t="s">
        <v>25</v>
      </c>
      <c r="C9" s="15" t="s">
        <v>24</v>
      </c>
      <c r="D9" s="20"/>
      <c r="E9" s="4"/>
      <c r="F9" s="19"/>
      <c r="G9" s="21"/>
      <c r="H9" s="4"/>
      <c r="I9" s="19"/>
      <c r="J9" s="21"/>
      <c r="K9" s="22"/>
      <c r="L9" s="19"/>
      <c r="M9" s="21"/>
      <c r="N9" s="4"/>
      <c r="O9" s="19"/>
      <c r="P9" s="21"/>
      <c r="Q9" s="4"/>
      <c r="R9" s="19"/>
      <c r="S9" s="20"/>
      <c r="T9" s="4"/>
      <c r="U9" s="19"/>
    </row>
    <row r="10" spans="1:21" ht="11.25" customHeight="1" x14ac:dyDescent="0.3">
      <c r="A10" s="13">
        <v>6</v>
      </c>
      <c r="B10" s="14" t="s">
        <v>26</v>
      </c>
      <c r="C10" s="15" t="s">
        <v>27</v>
      </c>
      <c r="D10" s="16"/>
      <c r="E10" s="4"/>
      <c r="F10" s="19"/>
      <c r="G10" s="18"/>
      <c r="H10" s="4"/>
      <c r="I10" s="19"/>
      <c r="J10" s="18"/>
      <c r="K10" s="23"/>
      <c r="L10" s="19"/>
      <c r="M10" s="18"/>
      <c r="N10" s="4"/>
      <c r="O10" s="19"/>
      <c r="P10" s="18"/>
      <c r="Q10" s="4"/>
      <c r="R10" s="19"/>
      <c r="S10" s="16"/>
      <c r="T10" s="4"/>
      <c r="U10" s="19"/>
    </row>
    <row r="11" spans="1:21" ht="11.25" customHeight="1" x14ac:dyDescent="0.3">
      <c r="A11" s="13">
        <v>7</v>
      </c>
      <c r="B11" s="14" t="s">
        <v>28</v>
      </c>
      <c r="C11" s="15" t="s">
        <v>29</v>
      </c>
      <c r="D11" s="16"/>
      <c r="E11" s="4">
        <v>69</v>
      </c>
      <c r="F11" s="19"/>
      <c r="G11" s="24"/>
      <c r="H11" s="25">
        <v>45</v>
      </c>
      <c r="I11" s="19"/>
      <c r="J11" s="18">
        <v>139</v>
      </c>
      <c r="K11" s="4">
        <v>159</v>
      </c>
      <c r="L11" s="26">
        <f>K11/J11</f>
        <v>1.1438848920863309</v>
      </c>
      <c r="M11" s="18"/>
      <c r="N11" s="4">
        <v>59</v>
      </c>
      <c r="O11" s="19"/>
      <c r="P11" s="18"/>
      <c r="Q11" s="4">
        <v>40</v>
      </c>
      <c r="R11" s="19"/>
      <c r="S11" s="16"/>
      <c r="T11" s="4">
        <v>50</v>
      </c>
      <c r="U11" s="19"/>
    </row>
    <row r="12" spans="1:21" ht="11.25" customHeight="1" x14ac:dyDescent="0.3">
      <c r="A12" s="13">
        <v>8</v>
      </c>
      <c r="B12" s="14" t="s">
        <v>30</v>
      </c>
      <c r="C12" s="15" t="s">
        <v>19</v>
      </c>
      <c r="D12" s="16"/>
      <c r="E12" s="4"/>
      <c r="F12" s="19"/>
      <c r="G12" s="18"/>
      <c r="H12" s="4"/>
      <c r="I12" s="19"/>
      <c r="J12" s="18"/>
      <c r="K12" s="4"/>
      <c r="L12" s="19"/>
      <c r="M12" s="18"/>
      <c r="N12" s="4"/>
      <c r="O12" s="19"/>
      <c r="P12" s="18"/>
      <c r="Q12" s="4"/>
      <c r="R12" s="19"/>
      <c r="S12" s="16"/>
      <c r="T12" s="4"/>
      <c r="U12" s="19"/>
    </row>
    <row r="13" spans="1:21" ht="11.25" customHeight="1" x14ac:dyDescent="0.3">
      <c r="A13" s="13">
        <v>9</v>
      </c>
      <c r="B13" s="14" t="s">
        <v>31</v>
      </c>
      <c r="C13" s="15" t="s">
        <v>19</v>
      </c>
      <c r="D13" s="16">
        <v>16</v>
      </c>
      <c r="E13" s="4">
        <v>19</v>
      </c>
      <c r="F13" s="17">
        <f>E13/D13</f>
        <v>1.1875</v>
      </c>
      <c r="G13" s="18"/>
      <c r="H13" s="4"/>
      <c r="I13" s="27"/>
      <c r="J13" s="18">
        <v>70</v>
      </c>
      <c r="K13" s="4">
        <v>72</v>
      </c>
      <c r="L13" s="17">
        <f>K13/J13</f>
        <v>1.0285714285714285</v>
      </c>
      <c r="M13" s="18">
        <v>12</v>
      </c>
      <c r="N13" s="4">
        <v>14</v>
      </c>
      <c r="O13" s="17">
        <f>N13/M13</f>
        <v>1.1666666666666667</v>
      </c>
      <c r="P13" s="16"/>
      <c r="Q13" s="4"/>
      <c r="R13" s="19"/>
      <c r="S13" s="16">
        <f>250/12</f>
        <v>20.833333333333332</v>
      </c>
      <c r="T13" s="4">
        <v>13</v>
      </c>
      <c r="U13" s="17">
        <f>T13/S13</f>
        <v>0.624</v>
      </c>
    </row>
    <row r="14" spans="1:21" ht="11.25" customHeight="1" x14ac:dyDescent="0.3">
      <c r="A14" s="13">
        <v>10</v>
      </c>
      <c r="B14" s="14" t="s">
        <v>32</v>
      </c>
      <c r="C14" s="15" t="s">
        <v>19</v>
      </c>
      <c r="D14" s="18"/>
      <c r="E14" s="4"/>
      <c r="F14" s="28"/>
      <c r="G14" s="18"/>
      <c r="H14" s="4"/>
      <c r="I14" s="28"/>
      <c r="J14" s="18"/>
      <c r="K14" s="4"/>
      <c r="L14" s="28"/>
      <c r="M14" s="18"/>
      <c r="N14" s="4"/>
      <c r="O14" s="28"/>
      <c r="P14" s="18"/>
      <c r="Q14" s="4"/>
      <c r="R14" s="28"/>
      <c r="S14" s="16"/>
      <c r="T14" s="4"/>
      <c r="U14" s="28"/>
    </row>
    <row r="15" spans="1:21" ht="11.25" customHeight="1" x14ac:dyDescent="0.3">
      <c r="A15" s="29" t="s">
        <v>33</v>
      </c>
      <c r="B15" s="29" t="s">
        <v>34</v>
      </c>
      <c r="C15" s="30"/>
      <c r="D15" s="31"/>
      <c r="E15" s="9"/>
      <c r="F15" s="28"/>
      <c r="G15" s="31"/>
      <c r="H15" s="9"/>
      <c r="I15" s="28"/>
      <c r="J15" s="31"/>
      <c r="K15" s="9"/>
      <c r="L15" s="28"/>
      <c r="M15" s="31"/>
      <c r="N15" s="9"/>
      <c r="O15" s="28"/>
      <c r="P15" s="31"/>
      <c r="Q15" s="9"/>
      <c r="R15" s="28"/>
      <c r="S15" s="31"/>
      <c r="T15" s="9"/>
      <c r="U15" s="28"/>
    </row>
    <row r="16" spans="1:21" ht="11.25" customHeight="1" thickBot="1" x14ac:dyDescent="0.35">
      <c r="A16" s="29"/>
      <c r="B16" s="14" t="s">
        <v>18</v>
      </c>
      <c r="C16" s="15" t="s">
        <v>19</v>
      </c>
      <c r="D16" s="32"/>
      <c r="E16" s="33">
        <v>68</v>
      </c>
      <c r="F16" s="34"/>
      <c r="G16" s="32"/>
      <c r="H16" s="33">
        <v>60</v>
      </c>
      <c r="I16" s="34"/>
      <c r="J16" s="32"/>
      <c r="K16" s="33">
        <v>0</v>
      </c>
      <c r="L16" s="34"/>
      <c r="M16" s="32"/>
      <c r="N16" s="33">
        <v>0</v>
      </c>
      <c r="O16" s="34"/>
      <c r="P16" s="32"/>
      <c r="Q16" s="33">
        <v>0</v>
      </c>
      <c r="R16" s="34"/>
      <c r="S16" s="32"/>
      <c r="T16" s="33">
        <v>0</v>
      </c>
      <c r="U16" s="34"/>
    </row>
    <row r="17" spans="1:21" s="35" customFormat="1" ht="11.25" customHeight="1" thickBot="1" x14ac:dyDescent="0.35">
      <c r="F17" s="36">
        <f>(F5+F8+F13)/3</f>
        <v>1.0591666666666668</v>
      </c>
      <c r="G17" s="36"/>
      <c r="H17" s="36"/>
      <c r="I17" s="36">
        <f>(I5+I8)/2</f>
        <v>1.2596153846153846</v>
      </c>
      <c r="J17" s="36"/>
      <c r="K17" s="36"/>
      <c r="L17" s="36">
        <f>(L5+L8+L11+L13)/4</f>
        <v>0.95207667720043143</v>
      </c>
      <c r="M17" s="36"/>
      <c r="N17" s="36"/>
      <c r="O17" s="36">
        <f>(O5+O8+O13)/3</f>
        <v>1.1341666666666665</v>
      </c>
      <c r="P17" s="37"/>
      <c r="Q17" s="37"/>
      <c r="R17" s="36">
        <f>(R5+R8)/2</f>
        <v>1.3743589743589744</v>
      </c>
      <c r="S17" s="36"/>
      <c r="T17" s="36"/>
      <c r="U17" s="36">
        <f>(U5+U13)/2</f>
        <v>0.67329032258064514</v>
      </c>
    </row>
    <row r="18" spans="1:21" ht="11.25" customHeight="1" x14ac:dyDescent="0.3">
      <c r="A18" s="4"/>
      <c r="B18" s="4"/>
      <c r="C18" s="5"/>
      <c r="D18" s="200" t="s">
        <v>35</v>
      </c>
      <c r="E18" s="201"/>
      <c r="F18" s="202"/>
      <c r="G18" s="200" t="s">
        <v>36</v>
      </c>
      <c r="H18" s="201"/>
      <c r="I18" s="202"/>
      <c r="J18" s="200" t="s">
        <v>37</v>
      </c>
      <c r="K18" s="201"/>
      <c r="L18" s="202"/>
      <c r="M18" s="200" t="s">
        <v>38</v>
      </c>
      <c r="N18" s="201"/>
      <c r="O18" s="202"/>
      <c r="P18" s="200" t="s">
        <v>39</v>
      </c>
      <c r="Q18" s="201"/>
      <c r="R18" s="202"/>
      <c r="S18" s="200" t="s">
        <v>40</v>
      </c>
      <c r="T18" s="201"/>
      <c r="U18" s="202"/>
    </row>
    <row r="19" spans="1:21" ht="11.25" customHeight="1" x14ac:dyDescent="0.3">
      <c r="A19" s="6" t="s">
        <v>10</v>
      </c>
      <c r="B19" s="6" t="s">
        <v>11</v>
      </c>
      <c r="C19" s="7" t="s">
        <v>12</v>
      </c>
      <c r="D19" s="8" t="s">
        <v>13</v>
      </c>
      <c r="E19" s="9" t="s">
        <v>14</v>
      </c>
      <c r="F19" s="10" t="s">
        <v>15</v>
      </c>
      <c r="G19" s="8" t="s">
        <v>13</v>
      </c>
      <c r="H19" s="9" t="s">
        <v>14</v>
      </c>
      <c r="I19" s="10" t="s">
        <v>15</v>
      </c>
      <c r="J19" s="8" t="s">
        <v>13</v>
      </c>
      <c r="K19" s="9" t="s">
        <v>14</v>
      </c>
      <c r="L19" s="10" t="s">
        <v>15</v>
      </c>
      <c r="M19" s="8" t="s">
        <v>13</v>
      </c>
      <c r="N19" s="9" t="s">
        <v>14</v>
      </c>
      <c r="O19" s="10" t="s">
        <v>15</v>
      </c>
      <c r="P19" s="8" t="s">
        <v>13</v>
      </c>
      <c r="Q19" s="9" t="s">
        <v>14</v>
      </c>
      <c r="R19" s="10" t="s">
        <v>15</v>
      </c>
      <c r="S19" s="8" t="s">
        <v>13</v>
      </c>
      <c r="T19" s="9" t="s">
        <v>14</v>
      </c>
      <c r="U19" s="10" t="s">
        <v>15</v>
      </c>
    </row>
    <row r="20" spans="1:21" ht="11.25" customHeight="1" x14ac:dyDescent="0.3">
      <c r="A20" s="6" t="s">
        <v>16</v>
      </c>
      <c r="B20" s="11" t="s">
        <v>17</v>
      </c>
      <c r="C20" s="7"/>
      <c r="D20" s="8"/>
      <c r="E20" s="4"/>
      <c r="F20" s="12"/>
      <c r="G20" s="8"/>
      <c r="H20" s="4"/>
      <c r="I20" s="12"/>
      <c r="J20" s="8"/>
      <c r="K20" s="4"/>
      <c r="L20" s="12"/>
      <c r="M20" s="8"/>
      <c r="N20" s="4"/>
      <c r="O20" s="12"/>
      <c r="P20" s="8"/>
      <c r="Q20" s="4"/>
      <c r="R20" s="12"/>
      <c r="S20" s="8"/>
      <c r="T20" s="4"/>
      <c r="U20" s="12"/>
    </row>
    <row r="21" spans="1:21" ht="11.25" customHeight="1" x14ac:dyDescent="0.3">
      <c r="A21" s="13">
        <v>1</v>
      </c>
      <c r="B21" s="14" t="s">
        <v>18</v>
      </c>
      <c r="C21" s="15" t="s">
        <v>19</v>
      </c>
      <c r="D21" s="18">
        <v>100</v>
      </c>
      <c r="E21" s="4">
        <v>168</v>
      </c>
      <c r="F21" s="17">
        <f>E21/D21</f>
        <v>1.68</v>
      </c>
      <c r="G21" s="18">
        <v>20</v>
      </c>
      <c r="H21" s="4">
        <v>7</v>
      </c>
      <c r="I21" s="17">
        <f>H21/G21</f>
        <v>0.35</v>
      </c>
      <c r="J21" s="18">
        <v>300</v>
      </c>
      <c r="K21" s="4">
        <v>135</v>
      </c>
      <c r="L21" s="17">
        <f>K21/J21</f>
        <v>0.45</v>
      </c>
      <c r="M21" s="18">
        <v>125</v>
      </c>
      <c r="N21" s="4">
        <v>126</v>
      </c>
      <c r="O21" s="17">
        <f>N21/M21</f>
        <v>1.008</v>
      </c>
      <c r="P21" s="16">
        <v>200</v>
      </c>
      <c r="Q21" s="38">
        <v>207</v>
      </c>
      <c r="R21" s="17">
        <f>Q21/P21</f>
        <v>1.0349999999999999</v>
      </c>
      <c r="S21" s="18">
        <v>1040</v>
      </c>
      <c r="T21" s="4">
        <v>851</v>
      </c>
      <c r="U21" s="17">
        <f>T21/S21</f>
        <v>0.81826923076923075</v>
      </c>
    </row>
    <row r="22" spans="1:21" ht="11.25" customHeight="1" x14ac:dyDescent="0.3">
      <c r="A22" s="13"/>
      <c r="B22" s="14"/>
      <c r="C22" s="15"/>
      <c r="D22" s="18"/>
      <c r="E22" s="4"/>
      <c r="F22" s="19"/>
      <c r="G22" s="18"/>
      <c r="H22" s="4"/>
      <c r="I22" s="19"/>
      <c r="J22" s="18"/>
      <c r="K22" s="4"/>
      <c r="L22" s="19"/>
      <c r="M22" s="18"/>
      <c r="N22" s="4"/>
      <c r="O22" s="19"/>
      <c r="P22" s="16"/>
      <c r="Q22" s="38"/>
      <c r="R22" s="19"/>
      <c r="S22" s="18"/>
      <c r="T22" s="4"/>
      <c r="U22" s="19"/>
    </row>
    <row r="23" spans="1:21" ht="11.25" customHeight="1" x14ac:dyDescent="0.3">
      <c r="A23" s="13">
        <v>3</v>
      </c>
      <c r="B23" s="14" t="s">
        <v>22</v>
      </c>
      <c r="C23" s="15" t="s">
        <v>21</v>
      </c>
      <c r="D23" s="18"/>
      <c r="E23" s="4">
        <v>3</v>
      </c>
      <c r="F23" s="19"/>
      <c r="G23" s="18"/>
      <c r="H23" s="4"/>
      <c r="I23" s="19"/>
      <c r="J23" s="18"/>
      <c r="K23" s="4">
        <v>10</v>
      </c>
      <c r="L23" s="19"/>
      <c r="M23" s="18"/>
      <c r="N23" s="4">
        <v>10</v>
      </c>
      <c r="O23" s="19"/>
      <c r="P23" s="16"/>
      <c r="Q23" s="38">
        <v>9</v>
      </c>
      <c r="R23" s="19"/>
      <c r="S23" s="18"/>
      <c r="T23" s="4">
        <v>9</v>
      </c>
      <c r="U23" s="19"/>
    </row>
    <row r="24" spans="1:21" ht="11.25" customHeight="1" x14ac:dyDescent="0.3">
      <c r="A24" s="13">
        <v>4</v>
      </c>
      <c r="B24" s="14" t="s">
        <v>23</v>
      </c>
      <c r="C24" s="15" t="s">
        <v>24</v>
      </c>
      <c r="D24" s="18">
        <v>9</v>
      </c>
      <c r="E24" s="4">
        <v>9</v>
      </c>
      <c r="F24" s="17">
        <f>E24/D24</f>
        <v>1</v>
      </c>
      <c r="G24" s="18"/>
      <c r="H24" s="4"/>
      <c r="I24" s="19"/>
      <c r="J24" s="18">
        <v>10</v>
      </c>
      <c r="K24" s="4">
        <v>10</v>
      </c>
      <c r="L24" s="17">
        <f>K24/J24</f>
        <v>1</v>
      </c>
      <c r="M24" s="18">
        <v>10</v>
      </c>
      <c r="N24" s="4">
        <v>10</v>
      </c>
      <c r="O24" s="17">
        <f>N24/M24</f>
        <v>1</v>
      </c>
      <c r="P24" s="16">
        <v>12</v>
      </c>
      <c r="Q24" s="38">
        <v>9</v>
      </c>
      <c r="R24" s="17">
        <f>Q24/P24</f>
        <v>0.75</v>
      </c>
      <c r="S24" s="18">
        <v>27</v>
      </c>
      <c r="T24" s="4">
        <v>27</v>
      </c>
      <c r="U24" s="17">
        <f>T24/S24</f>
        <v>1</v>
      </c>
    </row>
    <row r="25" spans="1:21" ht="11.25" customHeight="1" x14ac:dyDescent="0.3">
      <c r="A25" s="13">
        <v>5</v>
      </c>
      <c r="B25" s="14" t="s">
        <v>25</v>
      </c>
      <c r="C25" s="15" t="s">
        <v>24</v>
      </c>
      <c r="D25" s="21"/>
      <c r="E25" s="4"/>
      <c r="F25" s="19"/>
      <c r="G25" s="21"/>
      <c r="H25" s="4"/>
      <c r="I25" s="19"/>
      <c r="J25" s="21"/>
      <c r="K25" s="4"/>
      <c r="L25" s="28"/>
      <c r="M25" s="21"/>
      <c r="N25" s="4"/>
      <c r="O25" s="19"/>
      <c r="P25" s="20"/>
      <c r="Q25" s="38"/>
      <c r="R25" s="19"/>
      <c r="S25" s="21"/>
      <c r="T25" s="39"/>
      <c r="U25" s="19"/>
    </row>
    <row r="26" spans="1:21" ht="11.25" customHeight="1" x14ac:dyDescent="0.3">
      <c r="A26" s="13">
        <v>6</v>
      </c>
      <c r="B26" s="14" t="s">
        <v>26</v>
      </c>
      <c r="C26" s="15" t="s">
        <v>27</v>
      </c>
      <c r="D26" s="18"/>
      <c r="E26" s="4"/>
      <c r="F26" s="19"/>
      <c r="G26" s="18"/>
      <c r="H26" s="4"/>
      <c r="I26" s="19"/>
      <c r="J26" s="18"/>
      <c r="K26" s="4"/>
      <c r="L26" s="28"/>
      <c r="M26" s="18"/>
      <c r="N26" s="4"/>
      <c r="O26" s="19"/>
      <c r="P26" s="16"/>
      <c r="Q26" s="38"/>
      <c r="R26" s="19"/>
      <c r="S26" s="18"/>
      <c r="T26" s="4"/>
      <c r="U26" s="19"/>
    </row>
    <row r="27" spans="1:21" ht="11.25" customHeight="1" x14ac:dyDescent="0.3">
      <c r="A27" s="13">
        <v>7</v>
      </c>
      <c r="B27" s="14" t="s">
        <v>28</v>
      </c>
      <c r="C27" s="15" t="s">
        <v>29</v>
      </c>
      <c r="D27" s="18"/>
      <c r="E27" s="4">
        <v>56</v>
      </c>
      <c r="F27" s="19"/>
      <c r="G27" s="18"/>
      <c r="H27" s="4">
        <v>50</v>
      </c>
      <c r="I27" s="19"/>
      <c r="J27" s="18"/>
      <c r="K27" s="4">
        <v>39</v>
      </c>
      <c r="L27" s="28"/>
      <c r="M27" s="18"/>
      <c r="N27" s="4">
        <v>41</v>
      </c>
      <c r="O27" s="19"/>
      <c r="P27" s="16"/>
      <c r="Q27" s="38">
        <v>55</v>
      </c>
      <c r="R27" s="19"/>
      <c r="S27" s="18"/>
      <c r="T27" s="4">
        <v>35</v>
      </c>
      <c r="U27" s="19"/>
    </row>
    <row r="28" spans="1:21" ht="11.25" customHeight="1" x14ac:dyDescent="0.3">
      <c r="A28" s="13">
        <v>8</v>
      </c>
      <c r="B28" s="14" t="s">
        <v>30</v>
      </c>
      <c r="C28" s="15" t="s">
        <v>19</v>
      </c>
      <c r="D28" s="18"/>
      <c r="E28" s="4"/>
      <c r="F28" s="19"/>
      <c r="G28" s="18"/>
      <c r="H28" s="4"/>
      <c r="I28" s="19"/>
      <c r="J28" s="18"/>
      <c r="K28" s="4"/>
      <c r="L28" s="28"/>
      <c r="M28" s="18"/>
      <c r="N28" s="4"/>
      <c r="O28" s="19"/>
      <c r="P28" s="16"/>
      <c r="Q28" s="38"/>
      <c r="R28" s="19"/>
      <c r="S28" s="18"/>
      <c r="T28" s="4"/>
      <c r="U28" s="19"/>
    </row>
    <row r="29" spans="1:21" ht="11.25" customHeight="1" x14ac:dyDescent="0.3">
      <c r="A29" s="13">
        <v>9</v>
      </c>
      <c r="B29" s="14" t="s">
        <v>31</v>
      </c>
      <c r="C29" s="15" t="s">
        <v>19</v>
      </c>
      <c r="D29" s="18">
        <v>5</v>
      </c>
      <c r="E29" s="4">
        <v>10</v>
      </c>
      <c r="F29" s="17">
        <f>E29/D29</f>
        <v>2</v>
      </c>
      <c r="G29" s="18"/>
      <c r="H29" s="4"/>
      <c r="I29" s="19"/>
      <c r="J29" s="18"/>
      <c r="K29" s="4"/>
      <c r="L29" s="28"/>
      <c r="M29" s="18"/>
      <c r="N29" s="4">
        <v>0</v>
      </c>
      <c r="O29" s="19"/>
      <c r="P29" s="16">
        <f>285/12</f>
        <v>23.75</v>
      </c>
      <c r="Q29" s="38">
        <v>15</v>
      </c>
      <c r="R29" s="17">
        <f>Q29/P29</f>
        <v>0.63157894736842102</v>
      </c>
      <c r="S29" s="18">
        <v>50</v>
      </c>
      <c r="T29" s="4">
        <v>60</v>
      </c>
      <c r="U29" s="17">
        <f>T29/S29</f>
        <v>1.2</v>
      </c>
    </row>
    <row r="30" spans="1:21" ht="11.25" customHeight="1" x14ac:dyDescent="0.3">
      <c r="A30" s="13">
        <v>10</v>
      </c>
      <c r="B30" s="14" t="s">
        <v>32</v>
      </c>
      <c r="C30" s="15" t="s">
        <v>19</v>
      </c>
      <c r="D30" s="18"/>
      <c r="E30" s="4"/>
      <c r="F30" s="28"/>
      <c r="G30" s="18"/>
      <c r="H30" s="4"/>
      <c r="I30" s="28"/>
      <c r="J30" s="18"/>
      <c r="K30" s="4"/>
      <c r="L30" s="28"/>
      <c r="M30" s="18"/>
      <c r="N30" s="4"/>
      <c r="O30" s="28"/>
      <c r="P30" s="16"/>
      <c r="Q30" s="38"/>
      <c r="R30" s="28"/>
      <c r="S30" s="18"/>
      <c r="T30" s="4"/>
      <c r="U30" s="28"/>
    </row>
    <row r="31" spans="1:21" ht="11.25" customHeight="1" x14ac:dyDescent="0.3">
      <c r="A31" s="29" t="s">
        <v>33</v>
      </c>
      <c r="B31" s="29" t="s">
        <v>34</v>
      </c>
      <c r="C31" s="30"/>
      <c r="D31" s="31"/>
      <c r="F31" s="28"/>
      <c r="G31" s="31"/>
      <c r="H31" s="9"/>
      <c r="I31" s="28"/>
      <c r="J31" s="31"/>
      <c r="K31" s="9"/>
      <c r="L31" s="28"/>
      <c r="M31" s="31"/>
      <c r="N31" s="9"/>
      <c r="O31" s="28"/>
      <c r="P31" s="31"/>
      <c r="Q31" s="9"/>
      <c r="R31" s="28"/>
      <c r="S31" s="31"/>
      <c r="T31" s="9"/>
      <c r="U31" s="28"/>
    </row>
    <row r="32" spans="1:21" ht="11.25" customHeight="1" thickBot="1" x14ac:dyDescent="0.35">
      <c r="A32" s="29"/>
      <c r="B32" s="14" t="s">
        <v>18</v>
      </c>
      <c r="C32" s="15" t="s">
        <v>19</v>
      </c>
      <c r="D32" s="32"/>
      <c r="E32" s="9">
        <v>0</v>
      </c>
      <c r="F32" s="34"/>
      <c r="G32" s="32"/>
      <c r="H32" s="33">
        <v>98</v>
      </c>
      <c r="I32" s="34"/>
      <c r="J32" s="32"/>
      <c r="K32" s="33">
        <v>0</v>
      </c>
      <c r="L32" s="34"/>
      <c r="M32" s="32"/>
      <c r="N32" s="33">
        <v>75</v>
      </c>
      <c r="O32" s="34"/>
      <c r="P32" s="32"/>
      <c r="Q32" s="33">
        <v>96</v>
      </c>
      <c r="R32" s="34"/>
      <c r="S32" s="32"/>
      <c r="T32" s="33">
        <v>20</v>
      </c>
      <c r="U32" s="34"/>
    </row>
    <row r="33" spans="1:21" s="35" customFormat="1" ht="11.25" customHeight="1" thickBot="1" x14ac:dyDescent="0.35">
      <c r="A33" s="40"/>
      <c r="B33" s="41"/>
      <c r="C33" s="42"/>
      <c r="D33" s="43"/>
      <c r="E33" s="44"/>
      <c r="F33" s="45">
        <f>(F21+F24+F29)/3</f>
        <v>1.5599999999999998</v>
      </c>
      <c r="G33" s="45"/>
      <c r="H33" s="45"/>
      <c r="I33" s="45">
        <f>(I21)/1</f>
        <v>0.35</v>
      </c>
      <c r="J33" s="45"/>
      <c r="K33" s="45"/>
      <c r="L33" s="45">
        <f>(L21+L24)/2</f>
        <v>0.72499999999999998</v>
      </c>
      <c r="M33" s="45"/>
      <c r="N33" s="45"/>
      <c r="O33" s="45">
        <f>(O21+O24+O29)/2</f>
        <v>1.004</v>
      </c>
      <c r="P33" s="46"/>
      <c r="Q33" s="46"/>
      <c r="R33" s="45">
        <f>(R21+R24+R29)/3</f>
        <v>0.80552631578947365</v>
      </c>
      <c r="S33" s="45"/>
      <c r="T33" s="45"/>
      <c r="U33" s="45">
        <f>(U21+U24+U29)/3</f>
        <v>1.0060897435897436</v>
      </c>
    </row>
    <row r="34" spans="1:21" ht="11.25" customHeight="1" x14ac:dyDescent="0.3">
      <c r="A34" s="4"/>
      <c r="B34" s="4"/>
      <c r="C34" s="5"/>
      <c r="D34" s="200" t="s">
        <v>41</v>
      </c>
      <c r="E34" s="201"/>
      <c r="F34" s="202"/>
      <c r="G34" s="200" t="s">
        <v>42</v>
      </c>
      <c r="H34" s="201"/>
      <c r="I34" s="202"/>
      <c r="J34" s="204" t="s">
        <v>43</v>
      </c>
      <c r="K34" s="205"/>
      <c r="L34" s="206"/>
      <c r="M34" s="200" t="s">
        <v>44</v>
      </c>
      <c r="N34" s="201"/>
      <c r="O34" s="202"/>
      <c r="P34" s="200" t="s">
        <v>45</v>
      </c>
      <c r="Q34" s="201"/>
      <c r="R34" s="202"/>
      <c r="S34" s="200" t="s">
        <v>46</v>
      </c>
      <c r="T34" s="201"/>
      <c r="U34" s="202"/>
    </row>
    <row r="35" spans="1:21" ht="11.25" customHeight="1" x14ac:dyDescent="0.3">
      <c r="A35" s="6" t="s">
        <v>10</v>
      </c>
      <c r="B35" s="6" t="s">
        <v>11</v>
      </c>
      <c r="C35" s="7" t="s">
        <v>12</v>
      </c>
      <c r="D35" s="8" t="s">
        <v>13</v>
      </c>
      <c r="E35" s="9" t="s">
        <v>14</v>
      </c>
      <c r="F35" s="10" t="s">
        <v>15</v>
      </c>
      <c r="G35" s="8" t="s">
        <v>13</v>
      </c>
      <c r="H35" s="9" t="s">
        <v>14</v>
      </c>
      <c r="I35" s="10" t="s">
        <v>15</v>
      </c>
      <c r="J35" s="47" t="s">
        <v>13</v>
      </c>
      <c r="K35" s="48" t="s">
        <v>14</v>
      </c>
      <c r="L35" s="49" t="s">
        <v>15</v>
      </c>
      <c r="M35" s="8" t="s">
        <v>13</v>
      </c>
      <c r="N35" s="9" t="s">
        <v>14</v>
      </c>
      <c r="O35" s="10" t="s">
        <v>15</v>
      </c>
      <c r="P35" s="8" t="s">
        <v>13</v>
      </c>
      <c r="Q35" s="9" t="s">
        <v>14</v>
      </c>
      <c r="R35" s="10" t="s">
        <v>15</v>
      </c>
      <c r="S35" s="8" t="s">
        <v>13</v>
      </c>
      <c r="T35" s="9" t="s">
        <v>14</v>
      </c>
      <c r="U35" s="10" t="s">
        <v>15</v>
      </c>
    </row>
    <row r="36" spans="1:21" ht="11.25" customHeight="1" x14ac:dyDescent="0.3">
      <c r="A36" s="6" t="s">
        <v>16</v>
      </c>
      <c r="B36" s="11" t="s">
        <v>17</v>
      </c>
      <c r="C36" s="7"/>
      <c r="D36" s="8"/>
      <c r="E36" s="4"/>
      <c r="F36" s="12"/>
      <c r="G36" s="8"/>
      <c r="H36" s="4"/>
      <c r="I36" s="12"/>
      <c r="J36" s="47"/>
      <c r="K36" s="50"/>
      <c r="L36" s="51"/>
      <c r="M36" s="8"/>
      <c r="N36" s="4"/>
      <c r="O36" s="12"/>
      <c r="P36" s="8" t="s">
        <v>47</v>
      </c>
      <c r="Q36" s="4">
        <v>85</v>
      </c>
      <c r="R36" s="12"/>
      <c r="S36" s="8"/>
      <c r="T36" s="4"/>
      <c r="U36" s="12"/>
    </row>
    <row r="37" spans="1:21" ht="11.25" customHeight="1" x14ac:dyDescent="0.3">
      <c r="A37" s="13">
        <v>1</v>
      </c>
      <c r="B37" s="14" t="s">
        <v>18</v>
      </c>
      <c r="C37" s="15" t="s">
        <v>19</v>
      </c>
      <c r="D37" s="18">
        <v>200</v>
      </c>
      <c r="E37" s="4">
        <v>123</v>
      </c>
      <c r="F37" s="17">
        <f>E37/D37</f>
        <v>0.61499999999999999</v>
      </c>
      <c r="G37" s="16">
        <v>200</v>
      </c>
      <c r="H37" s="4">
        <v>164</v>
      </c>
      <c r="I37" s="17">
        <f>H37/G37</f>
        <v>0.82</v>
      </c>
      <c r="J37" s="52">
        <f>G77</f>
        <v>80</v>
      </c>
      <c r="K37" s="52">
        <f>H77</f>
        <v>55</v>
      </c>
      <c r="L37" s="26">
        <f>K37/J37</f>
        <v>0.6875</v>
      </c>
      <c r="M37" s="18"/>
      <c r="N37" s="4"/>
      <c r="O37" s="19"/>
      <c r="P37" s="18">
        <v>2906</v>
      </c>
      <c r="Q37" s="4">
        <v>2123</v>
      </c>
      <c r="R37" s="53">
        <f>(Q37+Q36)/P37</f>
        <v>0.75980729525120438</v>
      </c>
      <c r="S37" s="18">
        <v>0</v>
      </c>
      <c r="T37" s="4"/>
      <c r="U37" s="28"/>
    </row>
    <row r="38" spans="1:21" ht="11.25" customHeight="1" x14ac:dyDescent="0.3">
      <c r="A38" s="13">
        <v>2</v>
      </c>
      <c r="B38" s="14" t="s">
        <v>20</v>
      </c>
      <c r="C38" s="15" t="s">
        <v>21</v>
      </c>
      <c r="D38" s="18"/>
      <c r="E38" s="4"/>
      <c r="F38" s="19"/>
      <c r="G38" s="16"/>
      <c r="H38" s="4"/>
      <c r="I38" s="19"/>
      <c r="J38" s="52">
        <f>G78</f>
        <v>0</v>
      </c>
      <c r="K38" s="52">
        <f>H78</f>
        <v>0</v>
      </c>
      <c r="L38" s="26" t="e">
        <f>K38/J38</f>
        <v>#DIV/0!</v>
      </c>
      <c r="M38" s="18"/>
      <c r="N38" s="4"/>
      <c r="O38" s="28"/>
      <c r="P38" s="18"/>
      <c r="Q38" s="4"/>
      <c r="R38" s="19"/>
      <c r="S38" s="18"/>
      <c r="T38" s="4"/>
      <c r="U38" s="28"/>
    </row>
    <row r="39" spans="1:21" ht="11.25" customHeight="1" x14ac:dyDescent="0.3">
      <c r="A39" s="13">
        <v>3</v>
      </c>
      <c r="B39" s="14" t="s">
        <v>22</v>
      </c>
      <c r="C39" s="15" t="s">
        <v>21</v>
      </c>
      <c r="D39" s="18"/>
      <c r="E39" s="4">
        <v>10</v>
      </c>
      <c r="F39" s="19"/>
      <c r="G39" s="16"/>
      <c r="H39" s="4">
        <v>10</v>
      </c>
      <c r="I39" s="19"/>
      <c r="J39" s="52"/>
      <c r="K39" s="50">
        <f>E79+H79</f>
        <v>186</v>
      </c>
      <c r="L39" s="54"/>
      <c r="M39" s="18"/>
      <c r="N39" s="4">
        <v>54</v>
      </c>
      <c r="O39" s="28"/>
      <c r="P39" s="18"/>
      <c r="Q39" s="4">
        <v>29</v>
      </c>
      <c r="R39" s="28"/>
      <c r="S39" s="18">
        <v>0</v>
      </c>
      <c r="T39" s="4"/>
      <c r="U39" s="28"/>
    </row>
    <row r="40" spans="1:21" ht="11.25" customHeight="1" x14ac:dyDescent="0.3">
      <c r="A40" s="13">
        <v>4</v>
      </c>
      <c r="B40" s="14" t="s">
        <v>23</v>
      </c>
      <c r="C40" s="15" t="s">
        <v>24</v>
      </c>
      <c r="D40" s="18">
        <v>9</v>
      </c>
      <c r="E40" s="4">
        <v>10</v>
      </c>
      <c r="F40" s="17">
        <f>E40/D40</f>
        <v>1.1111111111111112</v>
      </c>
      <c r="G40" s="16">
        <v>9</v>
      </c>
      <c r="H40" s="4">
        <v>10</v>
      </c>
      <c r="I40" s="17">
        <f>H40/G40</f>
        <v>1.1111111111111112</v>
      </c>
      <c r="J40" s="52">
        <f>D80+G80</f>
        <v>1036</v>
      </c>
      <c r="K40" s="52">
        <f>E80+H80</f>
        <v>806</v>
      </c>
      <c r="L40" s="26">
        <f>K40/J40</f>
        <v>0.77799227799227799</v>
      </c>
      <c r="M40" s="18">
        <f>16*$M$1</f>
        <v>448</v>
      </c>
      <c r="N40" s="4">
        <v>278</v>
      </c>
      <c r="O40" s="17">
        <f>N40/M40</f>
        <v>0.6205357142857143</v>
      </c>
      <c r="P40" s="18">
        <f>2*$M$1</f>
        <v>56</v>
      </c>
      <c r="Q40" s="4">
        <v>29</v>
      </c>
      <c r="R40" s="53">
        <f>Q40/P40</f>
        <v>0.5178571428571429</v>
      </c>
      <c r="S40" s="18">
        <v>0</v>
      </c>
      <c r="T40" s="4"/>
      <c r="U40" s="28"/>
    </row>
    <row r="41" spans="1:21" ht="11.25" customHeight="1" x14ac:dyDescent="0.3">
      <c r="A41" s="13">
        <v>5</v>
      </c>
      <c r="B41" s="14" t="s">
        <v>25</v>
      </c>
      <c r="C41" s="15" t="s">
        <v>24</v>
      </c>
      <c r="D41" s="21"/>
      <c r="E41" s="4"/>
      <c r="F41" s="19"/>
      <c r="G41" s="21"/>
      <c r="H41" s="4"/>
      <c r="I41" s="28"/>
      <c r="J41" s="55"/>
      <c r="K41" s="56"/>
      <c r="L41" s="54"/>
      <c r="M41" s="21"/>
      <c r="N41" s="39"/>
      <c r="O41" s="19"/>
      <c r="P41" s="21"/>
      <c r="Q41" s="39"/>
      <c r="R41" s="28"/>
      <c r="S41" s="21"/>
      <c r="T41" s="4"/>
      <c r="U41" s="28"/>
    </row>
    <row r="42" spans="1:21" ht="11.25" customHeight="1" x14ac:dyDescent="0.3">
      <c r="A42" s="13">
        <v>6</v>
      </c>
      <c r="B42" s="14" t="s">
        <v>26</v>
      </c>
      <c r="C42" s="15" t="s">
        <v>27</v>
      </c>
      <c r="D42" s="18"/>
      <c r="E42" s="4"/>
      <c r="F42" s="19"/>
      <c r="G42" s="18"/>
      <c r="H42" s="4"/>
      <c r="I42" s="28"/>
      <c r="J42" s="52"/>
      <c r="K42" s="50"/>
      <c r="L42" s="54"/>
      <c r="M42" s="18"/>
      <c r="N42" s="4"/>
      <c r="O42" s="19"/>
      <c r="P42" s="18">
        <f>10/12</f>
        <v>0.83333333333333337</v>
      </c>
      <c r="Q42" s="38"/>
      <c r="R42" s="57"/>
      <c r="S42" s="18">
        <v>0</v>
      </c>
      <c r="T42" s="4"/>
      <c r="U42" s="28"/>
    </row>
    <row r="43" spans="1:21" ht="11.25" customHeight="1" x14ac:dyDescent="0.3">
      <c r="A43" s="13">
        <v>7</v>
      </c>
      <c r="B43" s="14" t="s">
        <v>28</v>
      </c>
      <c r="C43" s="15" t="s">
        <v>29</v>
      </c>
      <c r="D43" s="18"/>
      <c r="E43" s="4">
        <v>35</v>
      </c>
      <c r="F43" s="19"/>
      <c r="G43" s="18"/>
      <c r="H43" s="4">
        <v>36</v>
      </c>
      <c r="I43" s="28"/>
      <c r="J43" s="52"/>
      <c r="K43" s="50"/>
      <c r="L43" s="54"/>
      <c r="M43" s="18"/>
      <c r="N43" s="4"/>
      <c r="O43" s="28"/>
      <c r="P43" s="18"/>
      <c r="Q43" s="4"/>
      <c r="R43" s="28"/>
      <c r="S43" s="18">
        <v>2800</v>
      </c>
      <c r="T43" s="4">
        <v>1461</v>
      </c>
      <c r="U43" s="17">
        <f>T43/S43</f>
        <v>0.5217857142857143</v>
      </c>
    </row>
    <row r="44" spans="1:21" ht="11.25" customHeight="1" x14ac:dyDescent="0.3">
      <c r="A44" s="13">
        <v>8</v>
      </c>
      <c r="B44" s="14" t="s">
        <v>30</v>
      </c>
      <c r="C44" s="15" t="s">
        <v>19</v>
      </c>
      <c r="D44" s="18"/>
      <c r="E44" s="4"/>
      <c r="F44" s="28"/>
      <c r="G44" s="18"/>
      <c r="H44" s="4"/>
      <c r="I44" s="28"/>
      <c r="J44" s="52"/>
      <c r="K44" s="50"/>
      <c r="L44" s="54"/>
      <c r="M44" s="18"/>
      <c r="N44" s="4"/>
      <c r="O44" s="28"/>
      <c r="P44" s="18"/>
      <c r="Q44" s="4"/>
      <c r="R44" s="28"/>
      <c r="S44" s="18">
        <v>650</v>
      </c>
      <c r="T44" s="4">
        <v>457</v>
      </c>
      <c r="U44" s="17">
        <f>T44/S44</f>
        <v>0.70307692307692304</v>
      </c>
    </row>
    <row r="45" spans="1:21" ht="11.25" customHeight="1" x14ac:dyDescent="0.3">
      <c r="A45" s="13">
        <v>9</v>
      </c>
      <c r="B45" s="14" t="s">
        <v>31</v>
      </c>
      <c r="C45" s="15" t="s">
        <v>19</v>
      </c>
      <c r="D45" s="18"/>
      <c r="E45" s="4"/>
      <c r="F45" s="28"/>
      <c r="G45" s="18"/>
      <c r="H45" s="4"/>
      <c r="I45" s="28"/>
      <c r="J45" s="52"/>
      <c r="K45" s="50"/>
      <c r="L45" s="54"/>
      <c r="M45" s="18"/>
      <c r="N45" s="4"/>
      <c r="O45" s="28"/>
      <c r="P45" s="18">
        <f>3910/12</f>
        <v>325.83333333333331</v>
      </c>
      <c r="Q45" s="4">
        <v>135</v>
      </c>
      <c r="R45" s="58">
        <f>Q45/P45</f>
        <v>0.41432225063938621</v>
      </c>
      <c r="S45" s="18">
        <v>0</v>
      </c>
      <c r="T45" s="4"/>
      <c r="U45" s="28"/>
    </row>
    <row r="46" spans="1:21" ht="11.25" customHeight="1" x14ac:dyDescent="0.3">
      <c r="A46" s="13">
        <v>10</v>
      </c>
      <c r="B46" s="14" t="s">
        <v>32</v>
      </c>
      <c r="C46" s="15" t="s">
        <v>19</v>
      </c>
      <c r="D46" s="18"/>
      <c r="E46" s="4"/>
      <c r="F46" s="28"/>
      <c r="G46" s="18"/>
      <c r="H46" s="4"/>
      <c r="I46" s="28"/>
      <c r="J46" s="52"/>
      <c r="K46" s="50"/>
      <c r="L46" s="54"/>
      <c r="M46" s="18"/>
      <c r="N46" s="4"/>
      <c r="O46" s="28"/>
      <c r="P46" s="18">
        <f>385/12</f>
        <v>32.083333333333336</v>
      </c>
      <c r="Q46" s="4">
        <v>8</v>
      </c>
      <c r="R46" s="58">
        <f>Q46/P46</f>
        <v>0.24935064935064932</v>
      </c>
      <c r="S46" s="18">
        <v>0</v>
      </c>
      <c r="T46" s="4"/>
      <c r="U46" s="28"/>
    </row>
    <row r="47" spans="1:21" ht="11.25" customHeight="1" x14ac:dyDescent="0.3">
      <c r="A47" s="29" t="s">
        <v>33</v>
      </c>
      <c r="B47" s="29" t="s">
        <v>34</v>
      </c>
      <c r="C47" s="30"/>
      <c r="D47" s="31"/>
      <c r="E47" s="9"/>
      <c r="F47" s="28"/>
      <c r="G47" s="31"/>
      <c r="H47" s="9"/>
      <c r="I47" s="28"/>
      <c r="J47" s="59"/>
      <c r="K47" s="48"/>
      <c r="L47" s="54"/>
      <c r="M47" s="31"/>
      <c r="N47" s="9"/>
      <c r="O47" s="28"/>
      <c r="P47" s="31"/>
      <c r="Q47" s="9"/>
      <c r="R47" s="53">
        <f>U56</f>
        <v>0.91287057122198123</v>
      </c>
      <c r="S47" s="31"/>
      <c r="T47" s="9"/>
      <c r="U47" s="28"/>
    </row>
    <row r="48" spans="1:21" ht="11.25" customHeight="1" thickBot="1" x14ac:dyDescent="0.35">
      <c r="A48" s="29"/>
      <c r="B48" s="14" t="s">
        <v>18</v>
      </c>
      <c r="C48" s="15" t="s">
        <v>19</v>
      </c>
      <c r="D48" s="32"/>
      <c r="E48" s="33">
        <v>98</v>
      </c>
      <c r="F48" s="34"/>
      <c r="G48" s="32"/>
      <c r="H48" s="33">
        <v>0</v>
      </c>
      <c r="I48" s="34"/>
      <c r="J48" s="60"/>
      <c r="K48" s="61">
        <f>E88</f>
        <v>40</v>
      </c>
      <c r="L48" s="62"/>
      <c r="M48" s="32"/>
      <c r="N48" s="33"/>
      <c r="O48" s="34"/>
      <c r="P48" s="32"/>
      <c r="Q48" s="33"/>
      <c r="R48" s="34"/>
      <c r="S48" s="32"/>
      <c r="T48" s="33"/>
      <c r="U48" s="34"/>
    </row>
    <row r="49" spans="1:21" s="35" customFormat="1" ht="15.75" customHeight="1" thickBot="1" x14ac:dyDescent="0.35">
      <c r="F49" s="63">
        <f>(F37+F40)/2</f>
        <v>0.86305555555555558</v>
      </c>
      <c r="G49" s="63"/>
      <c r="H49" s="63"/>
      <c r="I49" s="63">
        <f>(I37+I40)/2</f>
        <v>0.9655555555555555</v>
      </c>
      <c r="J49" s="63"/>
      <c r="K49" s="63"/>
      <c r="L49" s="63"/>
      <c r="M49" s="63"/>
      <c r="N49" s="63"/>
      <c r="O49" s="63">
        <f>(O40)/1</f>
        <v>0.6205357142857143</v>
      </c>
      <c r="P49" s="64"/>
      <c r="Q49" s="65">
        <f>(R45+R46)/2</f>
        <v>0.33183644999501777</v>
      </c>
      <c r="R49" s="66">
        <f>(R37+R40+R47)/3</f>
        <v>0.73017833644344288</v>
      </c>
      <c r="S49" s="63"/>
      <c r="T49" s="63"/>
      <c r="U49" s="63">
        <f>(U43+U44)/2</f>
        <v>0.61243131868131861</v>
      </c>
    </row>
    <row r="50" spans="1:21" ht="11.25" customHeight="1" x14ac:dyDescent="0.3">
      <c r="A50" s="4"/>
      <c r="B50" s="4"/>
      <c r="C50" s="5"/>
      <c r="D50" s="200" t="s">
        <v>48</v>
      </c>
      <c r="E50" s="201"/>
      <c r="F50" s="202"/>
      <c r="G50" s="200" t="s">
        <v>49</v>
      </c>
      <c r="H50" s="201"/>
      <c r="I50" s="202"/>
      <c r="J50" s="200" t="s">
        <v>50</v>
      </c>
      <c r="K50" s="201"/>
      <c r="L50" s="201"/>
      <c r="M50" s="201"/>
      <c r="N50" s="202"/>
      <c r="O50" s="67"/>
      <c r="Q50" s="68" t="s">
        <v>51</v>
      </c>
      <c r="R50" s="69" t="s">
        <v>52</v>
      </c>
      <c r="S50" s="4" t="s">
        <v>53</v>
      </c>
      <c r="T50" s="4"/>
      <c r="U50" s="4"/>
    </row>
    <row r="51" spans="1:21" ht="11.25" customHeight="1" x14ac:dyDescent="0.3">
      <c r="A51" s="6" t="s">
        <v>10</v>
      </c>
      <c r="B51" s="6" t="s">
        <v>11</v>
      </c>
      <c r="C51" s="7" t="s">
        <v>12</v>
      </c>
      <c r="D51" s="8" t="s">
        <v>13</v>
      </c>
      <c r="E51" s="9" t="s">
        <v>14</v>
      </c>
      <c r="F51" s="10" t="s">
        <v>15</v>
      </c>
      <c r="G51" s="8" t="s">
        <v>13</v>
      </c>
      <c r="H51" s="9" t="s">
        <v>14</v>
      </c>
      <c r="I51" s="10" t="s">
        <v>15</v>
      </c>
      <c r="J51" s="8" t="s">
        <v>13</v>
      </c>
      <c r="K51" s="9" t="s">
        <v>14</v>
      </c>
      <c r="L51" s="9" t="s">
        <v>15</v>
      </c>
      <c r="M51" s="6" t="s">
        <v>54</v>
      </c>
      <c r="N51" s="10" t="s">
        <v>55</v>
      </c>
      <c r="O51" s="67"/>
      <c r="P51" s="8"/>
      <c r="Q51" s="9"/>
      <c r="R51" s="70"/>
      <c r="S51" s="4" t="s">
        <v>56</v>
      </c>
      <c r="T51" s="9"/>
      <c r="U51" s="4" t="s">
        <v>45</v>
      </c>
    </row>
    <row r="52" spans="1:21" ht="11.25" customHeight="1" x14ac:dyDescent="0.3">
      <c r="A52" s="6" t="s">
        <v>16</v>
      </c>
      <c r="B52" s="11" t="s">
        <v>17</v>
      </c>
      <c r="C52" s="7"/>
      <c r="D52" s="8"/>
      <c r="E52" s="4"/>
      <c r="F52" s="12"/>
      <c r="G52" s="8"/>
      <c r="H52" s="4"/>
      <c r="I52" s="12"/>
      <c r="J52" s="8"/>
      <c r="K52" s="4"/>
      <c r="L52" s="4"/>
      <c r="M52" s="6"/>
      <c r="N52" s="12"/>
      <c r="P52" s="8"/>
      <c r="Q52" s="4"/>
      <c r="R52" s="5"/>
      <c r="S52" s="4" t="s">
        <v>57</v>
      </c>
      <c r="T52" s="71">
        <v>1844</v>
      </c>
      <c r="U52" s="72">
        <v>279</v>
      </c>
    </row>
    <row r="53" spans="1:21" ht="11.25" customHeight="1" x14ac:dyDescent="0.3">
      <c r="A53" s="13">
        <v>1</v>
      </c>
      <c r="B53" s="14" t="s">
        <v>18</v>
      </c>
      <c r="C53" s="15" t="s">
        <v>19</v>
      </c>
      <c r="D53" s="18">
        <v>60</v>
      </c>
      <c r="E53" s="4">
        <v>46</v>
      </c>
      <c r="F53" s="28"/>
      <c r="G53" s="18">
        <v>290</v>
      </c>
      <c r="H53" s="73">
        <v>89</v>
      </c>
      <c r="I53" s="17">
        <f>H53/G53</f>
        <v>0.30689655172413793</v>
      </c>
      <c r="J53" s="18">
        <f>130000/12</f>
        <v>10833.333333333334</v>
      </c>
      <c r="K53" s="74">
        <f>E5+H5+K5+N5+Q5+T5+E21+H21+K21+N21+Q21+T21+E37+H37+N37+Q37+H53+K37</f>
        <v>6339</v>
      </c>
      <c r="L53" s="197">
        <f>K53/(J53)</f>
        <v>0.5851384615384615</v>
      </c>
      <c r="M53" s="23">
        <v>0.72433846153846149</v>
      </c>
      <c r="N53" s="75">
        <f>L53-M53</f>
        <v>-0.13919999999999999</v>
      </c>
      <c r="P53" s="18"/>
      <c r="Q53" s="4">
        <f>E5+H5+K5+N5+Q5+T5+E21+H21+K21+N21+Q21+T21+E37+H37</f>
        <v>4072</v>
      </c>
      <c r="R53" s="4">
        <f>K53-Q53</f>
        <v>2267</v>
      </c>
      <c r="S53" s="4" t="s">
        <v>58</v>
      </c>
      <c r="T53" s="76">
        <v>101</v>
      </c>
      <c r="U53" s="77">
        <v>145</v>
      </c>
    </row>
    <row r="54" spans="1:21" ht="11.25" customHeight="1" x14ac:dyDescent="0.3">
      <c r="A54" s="13">
        <v>2</v>
      </c>
      <c r="B54" s="14" t="s">
        <v>20</v>
      </c>
      <c r="C54" s="15" t="s">
        <v>21</v>
      </c>
      <c r="D54" s="18">
        <v>0</v>
      </c>
      <c r="E54" s="4"/>
      <c r="F54" s="28"/>
      <c r="G54" s="18">
        <v>0</v>
      </c>
      <c r="H54" s="73"/>
      <c r="I54" s="28"/>
      <c r="J54" s="18">
        <f>D6+G6+J6+M6+P6+S6+D22+G22+J22+M22+P22+S22+D38+G38+J38+M38+P38+S38+G54</f>
        <v>0</v>
      </c>
      <c r="K54" s="4">
        <f>E6+H6+K6+N6+Q6+T6+E22+H22+K22+N22+Q22+T22+E38+H38+N38+Q38+K38+T38</f>
        <v>0</v>
      </c>
      <c r="L54" s="23" t="e">
        <f>K54/(J54)</f>
        <v>#DIV/0!</v>
      </c>
      <c r="M54" s="23" t="e">
        <v>#DIV/0!</v>
      </c>
      <c r="N54" s="75" t="e">
        <f>L54-M54</f>
        <v>#DIV/0!</v>
      </c>
      <c r="O54" s="67"/>
      <c r="P54" s="18"/>
      <c r="Q54" s="4">
        <f>E6+H6+K6+N6+Q6+T6+E22+H22+K22+N22+Q22+T22+E38+H38</f>
        <v>0</v>
      </c>
      <c r="R54" s="4">
        <f>K54-Q54</f>
        <v>0</v>
      </c>
      <c r="S54" s="4"/>
      <c r="T54" s="78">
        <f>T53/T52</f>
        <v>5.4772234273318871E-2</v>
      </c>
      <c r="U54" s="79">
        <f>U53/U52</f>
        <v>0.51971326164874554</v>
      </c>
    </row>
    <row r="55" spans="1:21" ht="11.25" customHeight="1" x14ac:dyDescent="0.3">
      <c r="A55" s="13">
        <v>3</v>
      </c>
      <c r="B55" s="14" t="s">
        <v>22</v>
      </c>
      <c r="C55" s="15" t="s">
        <v>21</v>
      </c>
      <c r="D55" s="18">
        <v>0</v>
      </c>
      <c r="E55" s="4"/>
      <c r="F55" s="28"/>
      <c r="G55" s="18">
        <v>0</v>
      </c>
      <c r="H55" s="73">
        <v>57</v>
      </c>
      <c r="I55" s="28"/>
      <c r="J55" s="18">
        <f>D7+G7+J7+M7+P7+S7+D23+G23+J23+M23+P23+S23+D39+G39+J39+M39+P39+S39+G55</f>
        <v>0</v>
      </c>
      <c r="K55" s="74">
        <f>K39+N39+Q39+H55</f>
        <v>326</v>
      </c>
      <c r="L55" s="23"/>
      <c r="M55" s="23"/>
      <c r="N55" s="75"/>
      <c r="O55" s="67"/>
      <c r="P55" s="18"/>
      <c r="Q55" s="4">
        <f>E7+H7+K7+N7+Q7+T7+E23+H23+K23+N23+Q23+T23+E39+H39</f>
        <v>146</v>
      </c>
      <c r="R55" s="80"/>
      <c r="S55" s="81"/>
      <c r="T55" s="82"/>
      <c r="U55" s="82"/>
    </row>
    <row r="56" spans="1:21" ht="11.25" customHeight="1" x14ac:dyDescent="0.3">
      <c r="A56" s="13">
        <v>4</v>
      </c>
      <c r="B56" s="14" t="s">
        <v>23</v>
      </c>
      <c r="C56" s="15" t="s">
        <v>24</v>
      </c>
      <c r="D56" s="18">
        <v>0</v>
      </c>
      <c r="E56" s="4"/>
      <c r="F56" s="28"/>
      <c r="G56" s="18">
        <f>12*$M$1</f>
        <v>336</v>
      </c>
      <c r="H56" s="73">
        <v>251</v>
      </c>
      <c r="I56" s="17">
        <f>H56/G56</f>
        <v>0.74702380952380953</v>
      </c>
      <c r="J56" s="18">
        <f>70*$M$1</f>
        <v>1960</v>
      </c>
      <c r="K56" s="74">
        <f>K40+N40+Q40+H56</f>
        <v>1364</v>
      </c>
      <c r="L56" s="23">
        <f>K56/(J56)</f>
        <v>0.69591836734693879</v>
      </c>
      <c r="M56" s="23">
        <v>0.75760368663594468</v>
      </c>
      <c r="N56" s="75">
        <f>L56-M56</f>
        <v>-6.1685319289005891E-2</v>
      </c>
      <c r="O56" s="67"/>
      <c r="P56" s="18"/>
      <c r="Q56" s="4">
        <f>E8+H8+K8+N8+Q8+T8+E24+H24+K24+N24+Q24+T24+E40+H40</f>
        <v>170</v>
      </c>
      <c r="R56" s="80"/>
      <c r="S56" s="81"/>
      <c r="T56" s="83">
        <v>0.06</v>
      </c>
      <c r="U56" s="84">
        <f>T54/T56</f>
        <v>0.91287057122198123</v>
      </c>
    </row>
    <row r="57" spans="1:21" ht="11.25" customHeight="1" x14ac:dyDescent="0.3">
      <c r="A57" s="13">
        <v>5</v>
      </c>
      <c r="B57" s="14" t="s">
        <v>25</v>
      </c>
      <c r="C57" s="15" t="s">
        <v>24</v>
      </c>
      <c r="D57" s="21"/>
      <c r="E57" s="4"/>
      <c r="F57" s="28"/>
      <c r="G57" s="21"/>
      <c r="H57" s="73"/>
      <c r="I57" s="28"/>
      <c r="J57" s="18"/>
      <c r="K57" s="39"/>
      <c r="L57" s="23"/>
      <c r="M57" s="23"/>
      <c r="N57" s="75"/>
      <c r="O57" s="67"/>
      <c r="P57" s="21"/>
      <c r="Q57" s="39"/>
      <c r="R57" s="85"/>
      <c r="S57" s="86"/>
      <c r="T57" s="4"/>
      <c r="U57" s="4"/>
    </row>
    <row r="58" spans="1:21" ht="11.25" customHeight="1" x14ac:dyDescent="0.3">
      <c r="A58" s="13">
        <v>6</v>
      </c>
      <c r="B58" s="14" t="s">
        <v>26</v>
      </c>
      <c r="C58" s="15" t="s">
        <v>27</v>
      </c>
      <c r="D58" s="18">
        <v>0</v>
      </c>
      <c r="E58" s="4"/>
      <c r="F58" s="28"/>
      <c r="G58" s="18">
        <v>4</v>
      </c>
      <c r="H58" s="4">
        <v>4</v>
      </c>
      <c r="I58" s="28">
        <f>H58/G58</f>
        <v>1</v>
      </c>
      <c r="J58" s="18">
        <f>60/12</f>
        <v>5</v>
      </c>
      <c r="K58" s="87">
        <f>H58+N42+Q42</f>
        <v>4</v>
      </c>
      <c r="L58" s="23">
        <f>K58/J58</f>
        <v>0.8</v>
      </c>
      <c r="M58" s="23">
        <v>0.4</v>
      </c>
      <c r="N58" s="75">
        <f>L58-M58</f>
        <v>0.4</v>
      </c>
      <c r="O58" s="67"/>
      <c r="P58" s="18"/>
      <c r="Q58" s="74"/>
      <c r="R58" s="85"/>
      <c r="S58" s="81"/>
      <c r="T58" s="4"/>
      <c r="U58" s="4"/>
    </row>
    <row r="59" spans="1:21" ht="11.25" customHeight="1" x14ac:dyDescent="0.3">
      <c r="A59" s="13">
        <v>7</v>
      </c>
      <c r="B59" s="14" t="s">
        <v>28</v>
      </c>
      <c r="C59" s="15" t="s">
        <v>29</v>
      </c>
      <c r="D59" s="18">
        <v>0</v>
      </c>
      <c r="E59" s="4"/>
      <c r="F59" s="28"/>
      <c r="G59" s="18">
        <v>0</v>
      </c>
      <c r="H59" s="4"/>
      <c r="I59" s="28"/>
      <c r="J59" s="18">
        <f>47128/12</f>
        <v>3927.3333333333335</v>
      </c>
      <c r="K59" s="4">
        <f>E11+H11+K11+N11+Q11+T11+E27+H27+K27+N27+Q27+T27+E43+H43+N43+Q43+K43+T43</f>
        <v>2230</v>
      </c>
      <c r="L59" s="23">
        <f>K59/(J59)</f>
        <v>0.56781531149210662</v>
      </c>
      <c r="M59" s="23">
        <v>0.80156170429468676</v>
      </c>
      <c r="N59" s="75">
        <f>L59-M59</f>
        <v>-0.23374639280258014</v>
      </c>
      <c r="O59" s="67"/>
      <c r="P59" s="18"/>
      <c r="Q59" s="4"/>
      <c r="R59" s="85"/>
      <c r="S59" s="81"/>
      <c r="T59" s="4"/>
      <c r="U59" s="4"/>
    </row>
    <row r="60" spans="1:21" ht="11.25" customHeight="1" x14ac:dyDescent="0.3">
      <c r="A60" s="13">
        <v>8</v>
      </c>
      <c r="B60" s="14" t="s">
        <v>30</v>
      </c>
      <c r="C60" s="15" t="s">
        <v>19</v>
      </c>
      <c r="D60" s="18">
        <v>0</v>
      </c>
      <c r="E60" s="4"/>
      <c r="F60" s="28"/>
      <c r="G60" s="18">
        <v>0</v>
      </c>
      <c r="H60" s="4"/>
      <c r="I60" s="28"/>
      <c r="J60" s="18">
        <f>8200/12</f>
        <v>683.33333333333337</v>
      </c>
      <c r="K60" s="4">
        <f>E12+H12+K12+N12+Q12+T12+E28+H28+K28+N28+Q28+T28+E44+H44+N44+Q44+K44+T44</f>
        <v>457</v>
      </c>
      <c r="L60" s="23"/>
      <c r="M60" s="23"/>
      <c r="N60" s="75"/>
      <c r="O60" s="67"/>
      <c r="P60" s="18"/>
      <c r="Q60" s="4"/>
      <c r="R60" s="85"/>
      <c r="S60" s="81"/>
      <c r="T60" s="4"/>
      <c r="U60" s="4"/>
    </row>
    <row r="61" spans="1:21" ht="11.25" customHeight="1" x14ac:dyDescent="0.3">
      <c r="A61" s="13">
        <v>9</v>
      </c>
      <c r="B61" s="14" t="s">
        <v>31</v>
      </c>
      <c r="C61" s="15" t="s">
        <v>19</v>
      </c>
      <c r="D61" s="18">
        <v>0</v>
      </c>
      <c r="E61" s="4"/>
      <c r="F61" s="28"/>
      <c r="G61" s="18">
        <v>0</v>
      </c>
      <c r="H61" s="4"/>
      <c r="I61" s="28"/>
      <c r="J61" s="18">
        <f>7030/12</f>
        <v>585.83333333333337</v>
      </c>
      <c r="K61" s="4">
        <f>E13+H13+K13+N13+Q13+T13+E29+H29+K29+N29+Q29+T29+E45+H45+N45+Q45+K45+T45</f>
        <v>338</v>
      </c>
      <c r="L61" s="23"/>
      <c r="M61" s="23"/>
      <c r="N61" s="75"/>
      <c r="O61" s="67"/>
      <c r="P61" s="18"/>
      <c r="Q61" s="4"/>
      <c r="R61" s="85"/>
      <c r="S61" s="81"/>
      <c r="T61" s="4"/>
      <c r="U61" s="4"/>
    </row>
    <row r="62" spans="1:21" ht="11.25" customHeight="1" x14ac:dyDescent="0.3">
      <c r="A62" s="13">
        <v>10</v>
      </c>
      <c r="B62" s="14" t="s">
        <v>32</v>
      </c>
      <c r="C62" s="15" t="s">
        <v>19</v>
      </c>
      <c r="D62" s="18">
        <v>0</v>
      </c>
      <c r="E62" s="4"/>
      <c r="F62" s="28"/>
      <c r="G62" s="18">
        <v>0</v>
      </c>
      <c r="H62" s="4"/>
      <c r="I62" s="28"/>
      <c r="J62" s="18">
        <f>385/12</f>
        <v>32.083333333333336</v>
      </c>
      <c r="K62" s="4">
        <f>E14+H14+K14+N14+Q14+T14+E30+H30+K30+N30+Q30+T30+E46+H46+N46+Q46+K46+T46</f>
        <v>8</v>
      </c>
      <c r="L62" s="23"/>
      <c r="M62" s="23"/>
      <c r="N62" s="75"/>
      <c r="O62" s="67"/>
      <c r="P62" s="18"/>
      <c r="Q62" s="4"/>
      <c r="R62" s="85"/>
      <c r="S62" s="81"/>
      <c r="T62" s="4"/>
      <c r="U62" s="4"/>
    </row>
    <row r="63" spans="1:21" ht="11.25" customHeight="1" x14ac:dyDescent="0.3">
      <c r="A63" s="29" t="s">
        <v>33</v>
      </c>
      <c r="B63" s="29" t="s">
        <v>34</v>
      </c>
      <c r="C63" s="30"/>
      <c r="D63" s="31"/>
      <c r="E63" s="9"/>
      <c r="F63" s="12"/>
      <c r="G63" s="88"/>
      <c r="H63" s="9"/>
      <c r="I63" s="12" t="s">
        <v>59</v>
      </c>
      <c r="J63" s="89">
        <f>J62+J61+J60</f>
        <v>1301.25</v>
      </c>
      <c r="K63" s="4">
        <f>SUM(K60:K62)</f>
        <v>803</v>
      </c>
      <c r="L63" s="23">
        <f>K63/(J63)</f>
        <v>0.61709894332372717</v>
      </c>
      <c r="M63" s="23">
        <v>0.68780019212295873</v>
      </c>
      <c r="N63" s="75">
        <f>L63-M63</f>
        <v>-7.0701248799231564E-2</v>
      </c>
      <c r="O63" s="67"/>
      <c r="P63" s="31"/>
      <c r="Q63" s="9"/>
      <c r="R63" s="85"/>
      <c r="S63" s="90"/>
      <c r="T63" s="9"/>
      <c r="U63" s="4"/>
    </row>
    <row r="64" spans="1:21" ht="11.25" customHeight="1" thickBot="1" x14ac:dyDescent="0.35">
      <c r="A64" s="29"/>
      <c r="B64" s="14" t="s">
        <v>18</v>
      </c>
      <c r="C64" s="15" t="s">
        <v>19</v>
      </c>
      <c r="D64" s="32">
        <v>6000</v>
      </c>
      <c r="E64" s="33"/>
      <c r="F64" s="91"/>
      <c r="G64" s="32">
        <v>2500</v>
      </c>
      <c r="H64" s="33"/>
      <c r="I64" s="91">
        <f>H64/(G64/12)</f>
        <v>0</v>
      </c>
      <c r="J64" s="32"/>
      <c r="K64" s="92">
        <f>E16+H16+K16+N16+Q16+T16+E32+H32+K32+N32+Q32+T32+E48+H48+K48</f>
        <v>555</v>
      </c>
      <c r="L64" s="93"/>
      <c r="M64" s="93"/>
      <c r="N64" s="75"/>
      <c r="O64" s="67"/>
      <c r="P64" s="32"/>
      <c r="Q64" s="33"/>
      <c r="R64" s="94"/>
      <c r="S64" s="81"/>
      <c r="T64" s="9"/>
      <c r="U64" s="4"/>
    </row>
    <row r="65" spans="2:15" ht="11.25" customHeight="1" x14ac:dyDescent="0.3">
      <c r="I65" s="63">
        <f>(I53+I56)/2</f>
        <v>0.52696018062397376</v>
      </c>
    </row>
    <row r="66" spans="2:15" ht="11.25" customHeight="1" x14ac:dyDescent="0.3"/>
    <row r="67" spans="2:15" s="95" customFormat="1" ht="16.899999999999999" customHeight="1" x14ac:dyDescent="0.3">
      <c r="B67" s="207" t="s">
        <v>60</v>
      </c>
      <c r="C67" s="207"/>
      <c r="D67" s="207"/>
      <c r="E67" s="207"/>
      <c r="F67" s="207"/>
      <c r="G67" s="207"/>
      <c r="H67" s="207"/>
      <c r="I67" s="207"/>
      <c r="J67" s="207"/>
      <c r="K67" s="207"/>
      <c r="L67" s="207"/>
    </row>
    <row r="68" spans="2:15" ht="18.600000000000001" customHeight="1" x14ac:dyDescent="0.3">
      <c r="B68" s="208"/>
      <c r="C68" s="209"/>
      <c r="D68" s="209"/>
      <c r="E68" s="209"/>
      <c r="F68" s="209"/>
      <c r="G68" s="209"/>
      <c r="H68" s="209"/>
      <c r="I68" s="209"/>
      <c r="J68" s="209"/>
      <c r="K68" s="209"/>
      <c r="L68" s="209"/>
    </row>
    <row r="69" spans="2:15" ht="11.25" customHeight="1" x14ac:dyDescent="0.3"/>
    <row r="70" spans="2:15" ht="11.25" customHeight="1" x14ac:dyDescent="0.3"/>
    <row r="71" spans="2:15" ht="11.25" customHeight="1" x14ac:dyDescent="0.3"/>
    <row r="72" spans="2:15" ht="11.25" customHeight="1" x14ac:dyDescent="0.3">
      <c r="O72" s="64"/>
    </row>
    <row r="73" spans="2:15" ht="11.25" customHeight="1" thickBot="1" x14ac:dyDescent="0.35">
      <c r="B73" s="96"/>
      <c r="J73" s="97"/>
    </row>
    <row r="74" spans="2:15" ht="11.25" customHeight="1" x14ac:dyDescent="0.3">
      <c r="D74" s="200" t="s">
        <v>61</v>
      </c>
      <c r="E74" s="201"/>
      <c r="F74" s="202"/>
      <c r="G74" s="200" t="s">
        <v>62</v>
      </c>
      <c r="H74" s="201"/>
      <c r="I74" s="202"/>
      <c r="J74" s="203" t="s">
        <v>63</v>
      </c>
      <c r="K74" s="203"/>
      <c r="L74" s="203"/>
    </row>
    <row r="75" spans="2:15" ht="11.25" customHeight="1" x14ac:dyDescent="0.3">
      <c r="B75" s="6" t="s">
        <v>11</v>
      </c>
      <c r="C75" s="7" t="s">
        <v>12</v>
      </c>
      <c r="D75" s="8" t="s">
        <v>13</v>
      </c>
      <c r="E75" s="9" t="s">
        <v>14</v>
      </c>
      <c r="F75" s="10" t="s">
        <v>15</v>
      </c>
      <c r="G75" s="8" t="s">
        <v>13</v>
      </c>
      <c r="H75" s="9" t="s">
        <v>14</v>
      </c>
      <c r="I75" s="10" t="s">
        <v>15</v>
      </c>
      <c r="J75" s="6" t="s">
        <v>13</v>
      </c>
      <c r="K75" s="9" t="s">
        <v>14</v>
      </c>
      <c r="L75" s="9" t="s">
        <v>15</v>
      </c>
    </row>
    <row r="76" spans="2:15" ht="11.25" customHeight="1" x14ac:dyDescent="0.3">
      <c r="B76" s="11" t="s">
        <v>17</v>
      </c>
      <c r="C76" s="7"/>
      <c r="D76" s="8"/>
      <c r="E76" s="4"/>
      <c r="F76" s="12"/>
      <c r="G76" s="8"/>
      <c r="H76" s="4"/>
      <c r="I76" s="12"/>
      <c r="J76" s="4"/>
      <c r="K76" s="4"/>
      <c r="L76" s="4"/>
    </row>
    <row r="77" spans="2:15" ht="11.25" customHeight="1" x14ac:dyDescent="0.3">
      <c r="B77" s="14" t="s">
        <v>18</v>
      </c>
      <c r="C77" s="15" t="s">
        <v>19</v>
      </c>
      <c r="D77" s="18"/>
      <c r="E77" s="4"/>
      <c r="F77" s="28"/>
      <c r="G77" s="16">
        <v>80</v>
      </c>
      <c r="H77" s="73">
        <v>55</v>
      </c>
      <c r="I77" s="17">
        <f>H77/G77</f>
        <v>0.6875</v>
      </c>
      <c r="J77" s="4"/>
      <c r="K77" s="74">
        <f>K37+N37+Q37+H53</f>
        <v>2267</v>
      </c>
      <c r="L77" s="4"/>
    </row>
    <row r="78" spans="2:15" ht="11.25" customHeight="1" x14ac:dyDescent="0.3">
      <c r="B78" s="14" t="s">
        <v>20</v>
      </c>
      <c r="C78" s="15" t="s">
        <v>21</v>
      </c>
      <c r="D78" s="18"/>
      <c r="E78" s="4"/>
      <c r="F78" s="19"/>
      <c r="G78" s="18"/>
      <c r="H78" s="73"/>
      <c r="I78" s="98"/>
      <c r="J78" s="4"/>
      <c r="K78" s="74">
        <f>K38+N38+Q38+H54</f>
        <v>0</v>
      </c>
      <c r="L78" s="4"/>
    </row>
    <row r="79" spans="2:15" ht="11.25" customHeight="1" x14ac:dyDescent="0.3">
      <c r="B79" s="14" t="s">
        <v>22</v>
      </c>
      <c r="C79" s="15" t="s">
        <v>21</v>
      </c>
      <c r="D79" s="18"/>
      <c r="E79" s="38">
        <v>162</v>
      </c>
      <c r="F79" s="19"/>
      <c r="G79" s="18"/>
      <c r="H79" s="73">
        <v>24</v>
      </c>
      <c r="I79" s="19"/>
      <c r="J79" s="4"/>
      <c r="K79" s="74">
        <f>K39+N39+Q39+H55</f>
        <v>326</v>
      </c>
      <c r="L79" s="4"/>
    </row>
    <row r="80" spans="2:15" ht="11.25" customHeight="1" x14ac:dyDescent="0.3">
      <c r="B80" s="14" t="s">
        <v>23</v>
      </c>
      <c r="C80" s="15" t="s">
        <v>24</v>
      </c>
      <c r="D80" s="18">
        <f>29*$M$1</f>
        <v>812</v>
      </c>
      <c r="E80" s="38">
        <v>651</v>
      </c>
      <c r="F80" s="17">
        <f>E80/D80</f>
        <v>0.80172413793103448</v>
      </c>
      <c r="G80" s="18">
        <f>8*$M$1</f>
        <v>224</v>
      </c>
      <c r="H80" s="73">
        <v>155</v>
      </c>
      <c r="I80" s="17">
        <f>H80/G80</f>
        <v>0.6919642857142857</v>
      </c>
      <c r="J80" s="4"/>
      <c r="K80" s="74">
        <f>K40+N40+Q40+H56</f>
        <v>1364</v>
      </c>
      <c r="L80" s="4"/>
    </row>
    <row r="81" spans="2:14" ht="11.25" customHeight="1" x14ac:dyDescent="0.3">
      <c r="B81" s="14" t="s">
        <v>25</v>
      </c>
      <c r="C81" s="15" t="s">
        <v>24</v>
      </c>
      <c r="D81" s="21"/>
      <c r="E81" s="39"/>
      <c r="F81" s="28"/>
      <c r="G81" s="20"/>
      <c r="H81" s="99"/>
      <c r="I81" s="100"/>
      <c r="J81" s="38"/>
      <c r="K81" s="38"/>
      <c r="L81" s="101"/>
    </row>
    <row r="82" spans="2:14" ht="11.25" customHeight="1" x14ac:dyDescent="0.3">
      <c r="B82" s="14" t="s">
        <v>26</v>
      </c>
      <c r="C82" s="15" t="s">
        <v>27</v>
      </c>
      <c r="D82" s="18"/>
      <c r="E82" s="4"/>
      <c r="F82" s="28"/>
      <c r="G82" s="16"/>
      <c r="H82" s="38"/>
      <c r="I82" s="100"/>
      <c r="J82" s="38"/>
      <c r="K82" s="38"/>
      <c r="L82" s="38"/>
    </row>
    <row r="83" spans="2:14" ht="11.25" customHeight="1" x14ac:dyDescent="0.3">
      <c r="B83" s="14" t="s">
        <v>28</v>
      </c>
      <c r="C83" s="15" t="s">
        <v>29</v>
      </c>
      <c r="D83" s="18"/>
      <c r="E83" s="4"/>
      <c r="F83" s="28"/>
      <c r="G83" s="16"/>
      <c r="H83" s="38"/>
      <c r="I83" s="100"/>
      <c r="J83" s="38"/>
      <c r="K83" s="38"/>
      <c r="L83" s="38"/>
      <c r="N83" s="1" t="s">
        <v>64</v>
      </c>
    </row>
    <row r="84" spans="2:14" ht="11.25" customHeight="1" x14ac:dyDescent="0.3">
      <c r="B84" s="14" t="s">
        <v>30</v>
      </c>
      <c r="C84" s="15" t="s">
        <v>19</v>
      </c>
      <c r="D84" s="18"/>
      <c r="E84" s="4"/>
      <c r="F84" s="28"/>
      <c r="G84" s="16"/>
      <c r="H84" s="38"/>
      <c r="I84" s="100"/>
      <c r="J84" s="38"/>
      <c r="K84" s="38"/>
      <c r="L84" s="38"/>
    </row>
    <row r="85" spans="2:14" ht="11.25" customHeight="1" x14ac:dyDescent="0.3">
      <c r="B85" s="14" t="s">
        <v>31</v>
      </c>
      <c r="C85" s="15" t="s">
        <v>19</v>
      </c>
      <c r="D85" s="18"/>
      <c r="E85" s="4"/>
      <c r="F85" s="28"/>
      <c r="G85" s="16"/>
      <c r="H85" s="38"/>
      <c r="I85" s="100"/>
      <c r="J85" s="38"/>
      <c r="K85" s="38"/>
      <c r="L85" s="38"/>
    </row>
    <row r="86" spans="2:14" ht="11.25" customHeight="1" x14ac:dyDescent="0.3">
      <c r="B86" s="14" t="s">
        <v>32</v>
      </c>
      <c r="C86" s="15" t="s">
        <v>19</v>
      </c>
      <c r="D86" s="18"/>
      <c r="E86" s="4"/>
      <c r="F86" s="28"/>
      <c r="G86" s="16"/>
      <c r="H86" s="38"/>
      <c r="I86" s="100"/>
      <c r="J86" s="38"/>
      <c r="K86" s="38"/>
      <c r="L86" s="38"/>
    </row>
    <row r="87" spans="2:14" ht="11.25" customHeight="1" x14ac:dyDescent="0.3">
      <c r="B87" s="29" t="s">
        <v>34</v>
      </c>
      <c r="C87" s="30"/>
      <c r="D87" s="31"/>
      <c r="E87" s="9"/>
      <c r="F87" s="28"/>
      <c r="G87" s="102"/>
      <c r="H87" s="103"/>
      <c r="I87" s="100"/>
      <c r="J87" s="38"/>
      <c r="K87" s="38"/>
      <c r="L87" s="38"/>
    </row>
    <row r="88" spans="2:14" ht="11.25" customHeight="1" thickBot="1" x14ac:dyDescent="0.35">
      <c r="B88" s="14" t="s">
        <v>18</v>
      </c>
      <c r="C88" s="15" t="s">
        <v>19</v>
      </c>
      <c r="D88" s="32"/>
      <c r="E88" s="33">
        <v>40</v>
      </c>
      <c r="F88" s="34"/>
      <c r="G88" s="104"/>
      <c r="H88" s="105"/>
      <c r="I88" s="106"/>
      <c r="J88" s="38"/>
      <c r="K88" s="38"/>
      <c r="L88" s="38"/>
    </row>
    <row r="89" spans="2:14" ht="11.25" customHeight="1" x14ac:dyDescent="0.3">
      <c r="F89" s="63">
        <f>AVERAGE(F77:F86)</f>
        <v>0.80172413793103448</v>
      </c>
      <c r="I89" s="63">
        <f>(I77+I80)/2</f>
        <v>0.68973214285714279</v>
      </c>
    </row>
  </sheetData>
  <mergeCells count="28">
    <mergeCell ref="D74:F74"/>
    <mergeCell ref="G74:I74"/>
    <mergeCell ref="J74:L74"/>
    <mergeCell ref="D34:F34"/>
    <mergeCell ref="G34:I34"/>
    <mergeCell ref="J34:L34"/>
    <mergeCell ref="D50:F50"/>
    <mergeCell ref="G50:I50"/>
    <mergeCell ref="J50:N50"/>
    <mergeCell ref="B67:L67"/>
    <mergeCell ref="B68:L68"/>
    <mergeCell ref="M34:O34"/>
    <mergeCell ref="P34:R34"/>
    <mergeCell ref="S34:U34"/>
    <mergeCell ref="P2:R2"/>
    <mergeCell ref="S2:U2"/>
    <mergeCell ref="S18:U18"/>
    <mergeCell ref="P18:R18"/>
    <mergeCell ref="M2:O2"/>
    <mergeCell ref="D18:F18"/>
    <mergeCell ref="G18:I18"/>
    <mergeCell ref="J18:L18"/>
    <mergeCell ref="M18:O18"/>
    <mergeCell ref="A1:D1"/>
    <mergeCell ref="I1:L1"/>
    <mergeCell ref="D2:F2"/>
    <mergeCell ref="G2:I2"/>
    <mergeCell ref="J2:L2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07F39-E3BC-4A82-AEA2-BF6D2807D463}">
  <dimension ref="A1:U85"/>
  <sheetViews>
    <sheetView topLeftCell="A28" zoomScaleNormal="100" workbookViewId="0">
      <selection activeCell="Q38" sqref="Q38"/>
    </sheetView>
  </sheetViews>
  <sheetFormatPr defaultColWidth="8.109375" defaultRowHeight="11.25" customHeight="1" x14ac:dyDescent="0.3"/>
  <cols>
    <col min="1" max="1" width="3.88671875" style="107" customWidth="1"/>
    <col min="2" max="2" width="14.5546875" style="107" customWidth="1"/>
    <col min="3" max="3" width="5.44140625" style="107" customWidth="1"/>
    <col min="4" max="4" width="4.33203125" style="107" customWidth="1"/>
    <col min="5" max="5" width="4.77734375" style="107" customWidth="1"/>
    <col min="6" max="6" width="5" style="107" customWidth="1"/>
    <col min="7" max="7" width="4.33203125" style="107" customWidth="1"/>
    <col min="8" max="8" width="4.44140625" style="107" customWidth="1"/>
    <col min="9" max="9" width="4.77734375" style="107" customWidth="1"/>
    <col min="10" max="11" width="5.33203125" style="107" customWidth="1"/>
    <col min="12" max="12" width="5.44140625" style="107" customWidth="1"/>
    <col min="13" max="13" width="4.33203125" style="107" customWidth="1"/>
    <col min="14" max="15" width="4.77734375" style="107" customWidth="1"/>
    <col min="16" max="16" width="5.21875" style="107" customWidth="1"/>
    <col min="17" max="17" width="4.5546875" style="107" customWidth="1"/>
    <col min="18" max="18" width="5.109375" style="107" customWidth="1"/>
    <col min="19" max="19" width="4.33203125" style="107" customWidth="1"/>
    <col min="20" max="21" width="5.44140625" style="107" customWidth="1"/>
    <col min="22" max="256" width="8.109375" style="107"/>
    <col min="257" max="257" width="3.88671875" style="107" customWidth="1"/>
    <col min="258" max="258" width="14.5546875" style="107" customWidth="1"/>
    <col min="259" max="259" width="5.44140625" style="107" customWidth="1"/>
    <col min="260" max="260" width="4.33203125" style="107" customWidth="1"/>
    <col min="261" max="261" width="4.77734375" style="107" customWidth="1"/>
    <col min="262" max="262" width="5" style="107" customWidth="1"/>
    <col min="263" max="263" width="4.33203125" style="107" customWidth="1"/>
    <col min="264" max="264" width="4.44140625" style="107" customWidth="1"/>
    <col min="265" max="265" width="4.77734375" style="107" customWidth="1"/>
    <col min="266" max="267" width="5.33203125" style="107" customWidth="1"/>
    <col min="268" max="268" width="5.44140625" style="107" customWidth="1"/>
    <col min="269" max="269" width="4.33203125" style="107" customWidth="1"/>
    <col min="270" max="271" width="4.77734375" style="107" customWidth="1"/>
    <col min="272" max="272" width="5.21875" style="107" customWidth="1"/>
    <col min="273" max="273" width="4.5546875" style="107" customWidth="1"/>
    <col min="274" max="274" width="5.109375" style="107" customWidth="1"/>
    <col min="275" max="275" width="4.33203125" style="107" customWidth="1"/>
    <col min="276" max="277" width="5.44140625" style="107" customWidth="1"/>
    <col min="278" max="512" width="8.109375" style="107"/>
    <col min="513" max="513" width="3.88671875" style="107" customWidth="1"/>
    <col min="514" max="514" width="14.5546875" style="107" customWidth="1"/>
    <col min="515" max="515" width="5.44140625" style="107" customWidth="1"/>
    <col min="516" max="516" width="4.33203125" style="107" customWidth="1"/>
    <col min="517" max="517" width="4.77734375" style="107" customWidth="1"/>
    <col min="518" max="518" width="5" style="107" customWidth="1"/>
    <col min="519" max="519" width="4.33203125" style="107" customWidth="1"/>
    <col min="520" max="520" width="4.44140625" style="107" customWidth="1"/>
    <col min="521" max="521" width="4.77734375" style="107" customWidth="1"/>
    <col min="522" max="523" width="5.33203125" style="107" customWidth="1"/>
    <col min="524" max="524" width="5.44140625" style="107" customWidth="1"/>
    <col min="525" max="525" width="4.33203125" style="107" customWidth="1"/>
    <col min="526" max="527" width="4.77734375" style="107" customWidth="1"/>
    <col min="528" max="528" width="5.21875" style="107" customWidth="1"/>
    <col min="529" max="529" width="4.5546875" style="107" customWidth="1"/>
    <col min="530" max="530" width="5.109375" style="107" customWidth="1"/>
    <col min="531" max="531" width="4.33203125" style="107" customWidth="1"/>
    <col min="532" max="533" width="5.44140625" style="107" customWidth="1"/>
    <col min="534" max="768" width="8.109375" style="107"/>
    <col min="769" max="769" width="3.88671875" style="107" customWidth="1"/>
    <col min="770" max="770" width="14.5546875" style="107" customWidth="1"/>
    <col min="771" max="771" width="5.44140625" style="107" customWidth="1"/>
    <col min="772" max="772" width="4.33203125" style="107" customWidth="1"/>
    <col min="773" max="773" width="4.77734375" style="107" customWidth="1"/>
    <col min="774" max="774" width="5" style="107" customWidth="1"/>
    <col min="775" max="775" width="4.33203125" style="107" customWidth="1"/>
    <col min="776" max="776" width="4.44140625" style="107" customWidth="1"/>
    <col min="777" max="777" width="4.77734375" style="107" customWidth="1"/>
    <col min="778" max="779" width="5.33203125" style="107" customWidth="1"/>
    <col min="780" max="780" width="5.44140625" style="107" customWidth="1"/>
    <col min="781" max="781" width="4.33203125" style="107" customWidth="1"/>
    <col min="782" max="783" width="4.77734375" style="107" customWidth="1"/>
    <col min="784" max="784" width="5.21875" style="107" customWidth="1"/>
    <col min="785" max="785" width="4.5546875" style="107" customWidth="1"/>
    <col min="786" max="786" width="5.109375" style="107" customWidth="1"/>
    <col min="787" max="787" width="4.33203125" style="107" customWidth="1"/>
    <col min="788" max="789" width="5.44140625" style="107" customWidth="1"/>
    <col min="790" max="1024" width="8.109375" style="107"/>
    <col min="1025" max="1025" width="3.88671875" style="107" customWidth="1"/>
    <col min="1026" max="1026" width="14.5546875" style="107" customWidth="1"/>
    <col min="1027" max="1027" width="5.44140625" style="107" customWidth="1"/>
    <col min="1028" max="1028" width="4.33203125" style="107" customWidth="1"/>
    <col min="1029" max="1029" width="4.77734375" style="107" customWidth="1"/>
    <col min="1030" max="1030" width="5" style="107" customWidth="1"/>
    <col min="1031" max="1031" width="4.33203125" style="107" customWidth="1"/>
    <col min="1032" max="1032" width="4.44140625" style="107" customWidth="1"/>
    <col min="1033" max="1033" width="4.77734375" style="107" customWidth="1"/>
    <col min="1034" max="1035" width="5.33203125" style="107" customWidth="1"/>
    <col min="1036" max="1036" width="5.44140625" style="107" customWidth="1"/>
    <col min="1037" max="1037" width="4.33203125" style="107" customWidth="1"/>
    <col min="1038" max="1039" width="4.77734375" style="107" customWidth="1"/>
    <col min="1040" max="1040" width="5.21875" style="107" customWidth="1"/>
    <col min="1041" max="1041" width="4.5546875" style="107" customWidth="1"/>
    <col min="1042" max="1042" width="5.109375" style="107" customWidth="1"/>
    <col min="1043" max="1043" width="4.33203125" style="107" customWidth="1"/>
    <col min="1044" max="1045" width="5.44140625" style="107" customWidth="1"/>
    <col min="1046" max="1280" width="8.109375" style="107"/>
    <col min="1281" max="1281" width="3.88671875" style="107" customWidth="1"/>
    <col min="1282" max="1282" width="14.5546875" style="107" customWidth="1"/>
    <col min="1283" max="1283" width="5.44140625" style="107" customWidth="1"/>
    <col min="1284" max="1284" width="4.33203125" style="107" customWidth="1"/>
    <col min="1285" max="1285" width="4.77734375" style="107" customWidth="1"/>
    <col min="1286" max="1286" width="5" style="107" customWidth="1"/>
    <col min="1287" max="1287" width="4.33203125" style="107" customWidth="1"/>
    <col min="1288" max="1288" width="4.44140625" style="107" customWidth="1"/>
    <col min="1289" max="1289" width="4.77734375" style="107" customWidth="1"/>
    <col min="1290" max="1291" width="5.33203125" style="107" customWidth="1"/>
    <col min="1292" max="1292" width="5.44140625" style="107" customWidth="1"/>
    <col min="1293" max="1293" width="4.33203125" style="107" customWidth="1"/>
    <col min="1294" max="1295" width="4.77734375" style="107" customWidth="1"/>
    <col min="1296" max="1296" width="5.21875" style="107" customWidth="1"/>
    <col min="1297" max="1297" width="4.5546875" style="107" customWidth="1"/>
    <col min="1298" max="1298" width="5.109375" style="107" customWidth="1"/>
    <col min="1299" max="1299" width="4.33203125" style="107" customWidth="1"/>
    <col min="1300" max="1301" width="5.44140625" style="107" customWidth="1"/>
    <col min="1302" max="1536" width="8.109375" style="107"/>
    <col min="1537" max="1537" width="3.88671875" style="107" customWidth="1"/>
    <col min="1538" max="1538" width="14.5546875" style="107" customWidth="1"/>
    <col min="1539" max="1539" width="5.44140625" style="107" customWidth="1"/>
    <col min="1540" max="1540" width="4.33203125" style="107" customWidth="1"/>
    <col min="1541" max="1541" width="4.77734375" style="107" customWidth="1"/>
    <col min="1542" max="1542" width="5" style="107" customWidth="1"/>
    <col min="1543" max="1543" width="4.33203125" style="107" customWidth="1"/>
    <col min="1544" max="1544" width="4.44140625" style="107" customWidth="1"/>
    <col min="1545" max="1545" width="4.77734375" style="107" customWidth="1"/>
    <col min="1546" max="1547" width="5.33203125" style="107" customWidth="1"/>
    <col min="1548" max="1548" width="5.44140625" style="107" customWidth="1"/>
    <col min="1549" max="1549" width="4.33203125" style="107" customWidth="1"/>
    <col min="1550" max="1551" width="4.77734375" style="107" customWidth="1"/>
    <col min="1552" max="1552" width="5.21875" style="107" customWidth="1"/>
    <col min="1553" max="1553" width="4.5546875" style="107" customWidth="1"/>
    <col min="1554" max="1554" width="5.109375" style="107" customWidth="1"/>
    <col min="1555" max="1555" width="4.33203125" style="107" customWidth="1"/>
    <col min="1556" max="1557" width="5.44140625" style="107" customWidth="1"/>
    <col min="1558" max="1792" width="8.109375" style="107"/>
    <col min="1793" max="1793" width="3.88671875" style="107" customWidth="1"/>
    <col min="1794" max="1794" width="14.5546875" style="107" customWidth="1"/>
    <col min="1795" max="1795" width="5.44140625" style="107" customWidth="1"/>
    <col min="1796" max="1796" width="4.33203125" style="107" customWidth="1"/>
    <col min="1797" max="1797" width="4.77734375" style="107" customWidth="1"/>
    <col min="1798" max="1798" width="5" style="107" customWidth="1"/>
    <col min="1799" max="1799" width="4.33203125" style="107" customWidth="1"/>
    <col min="1800" max="1800" width="4.44140625" style="107" customWidth="1"/>
    <col min="1801" max="1801" width="4.77734375" style="107" customWidth="1"/>
    <col min="1802" max="1803" width="5.33203125" style="107" customWidth="1"/>
    <col min="1804" max="1804" width="5.44140625" style="107" customWidth="1"/>
    <col min="1805" max="1805" width="4.33203125" style="107" customWidth="1"/>
    <col min="1806" max="1807" width="4.77734375" style="107" customWidth="1"/>
    <col min="1808" max="1808" width="5.21875" style="107" customWidth="1"/>
    <col min="1809" max="1809" width="4.5546875" style="107" customWidth="1"/>
    <col min="1810" max="1810" width="5.109375" style="107" customWidth="1"/>
    <col min="1811" max="1811" width="4.33203125" style="107" customWidth="1"/>
    <col min="1812" max="1813" width="5.44140625" style="107" customWidth="1"/>
    <col min="1814" max="2048" width="8.109375" style="107"/>
    <col min="2049" max="2049" width="3.88671875" style="107" customWidth="1"/>
    <col min="2050" max="2050" width="14.5546875" style="107" customWidth="1"/>
    <col min="2051" max="2051" width="5.44140625" style="107" customWidth="1"/>
    <col min="2052" max="2052" width="4.33203125" style="107" customWidth="1"/>
    <col min="2053" max="2053" width="4.77734375" style="107" customWidth="1"/>
    <col min="2054" max="2054" width="5" style="107" customWidth="1"/>
    <col min="2055" max="2055" width="4.33203125" style="107" customWidth="1"/>
    <col min="2056" max="2056" width="4.44140625" style="107" customWidth="1"/>
    <col min="2057" max="2057" width="4.77734375" style="107" customWidth="1"/>
    <col min="2058" max="2059" width="5.33203125" style="107" customWidth="1"/>
    <col min="2060" max="2060" width="5.44140625" style="107" customWidth="1"/>
    <col min="2061" max="2061" width="4.33203125" style="107" customWidth="1"/>
    <col min="2062" max="2063" width="4.77734375" style="107" customWidth="1"/>
    <col min="2064" max="2064" width="5.21875" style="107" customWidth="1"/>
    <col min="2065" max="2065" width="4.5546875" style="107" customWidth="1"/>
    <col min="2066" max="2066" width="5.109375" style="107" customWidth="1"/>
    <col min="2067" max="2067" width="4.33203125" style="107" customWidth="1"/>
    <col min="2068" max="2069" width="5.44140625" style="107" customWidth="1"/>
    <col min="2070" max="2304" width="8.109375" style="107"/>
    <col min="2305" max="2305" width="3.88671875" style="107" customWidth="1"/>
    <col min="2306" max="2306" width="14.5546875" style="107" customWidth="1"/>
    <col min="2307" max="2307" width="5.44140625" style="107" customWidth="1"/>
    <col min="2308" max="2308" width="4.33203125" style="107" customWidth="1"/>
    <col min="2309" max="2309" width="4.77734375" style="107" customWidth="1"/>
    <col min="2310" max="2310" width="5" style="107" customWidth="1"/>
    <col min="2311" max="2311" width="4.33203125" style="107" customWidth="1"/>
    <col min="2312" max="2312" width="4.44140625" style="107" customWidth="1"/>
    <col min="2313" max="2313" width="4.77734375" style="107" customWidth="1"/>
    <col min="2314" max="2315" width="5.33203125" style="107" customWidth="1"/>
    <col min="2316" max="2316" width="5.44140625" style="107" customWidth="1"/>
    <col min="2317" max="2317" width="4.33203125" style="107" customWidth="1"/>
    <col min="2318" max="2319" width="4.77734375" style="107" customWidth="1"/>
    <col min="2320" max="2320" width="5.21875" style="107" customWidth="1"/>
    <col min="2321" max="2321" width="4.5546875" style="107" customWidth="1"/>
    <col min="2322" max="2322" width="5.109375" style="107" customWidth="1"/>
    <col min="2323" max="2323" width="4.33203125" style="107" customWidth="1"/>
    <col min="2324" max="2325" width="5.44140625" style="107" customWidth="1"/>
    <col min="2326" max="2560" width="8.109375" style="107"/>
    <col min="2561" max="2561" width="3.88671875" style="107" customWidth="1"/>
    <col min="2562" max="2562" width="14.5546875" style="107" customWidth="1"/>
    <col min="2563" max="2563" width="5.44140625" style="107" customWidth="1"/>
    <col min="2564" max="2564" width="4.33203125" style="107" customWidth="1"/>
    <col min="2565" max="2565" width="4.77734375" style="107" customWidth="1"/>
    <col min="2566" max="2566" width="5" style="107" customWidth="1"/>
    <col min="2567" max="2567" width="4.33203125" style="107" customWidth="1"/>
    <col min="2568" max="2568" width="4.44140625" style="107" customWidth="1"/>
    <col min="2569" max="2569" width="4.77734375" style="107" customWidth="1"/>
    <col min="2570" max="2571" width="5.33203125" style="107" customWidth="1"/>
    <col min="2572" max="2572" width="5.44140625" style="107" customWidth="1"/>
    <col min="2573" max="2573" width="4.33203125" style="107" customWidth="1"/>
    <col min="2574" max="2575" width="4.77734375" style="107" customWidth="1"/>
    <col min="2576" max="2576" width="5.21875" style="107" customWidth="1"/>
    <col min="2577" max="2577" width="4.5546875" style="107" customWidth="1"/>
    <col min="2578" max="2578" width="5.109375" style="107" customWidth="1"/>
    <col min="2579" max="2579" width="4.33203125" style="107" customWidth="1"/>
    <col min="2580" max="2581" width="5.44140625" style="107" customWidth="1"/>
    <col min="2582" max="2816" width="8.109375" style="107"/>
    <col min="2817" max="2817" width="3.88671875" style="107" customWidth="1"/>
    <col min="2818" max="2818" width="14.5546875" style="107" customWidth="1"/>
    <col min="2819" max="2819" width="5.44140625" style="107" customWidth="1"/>
    <col min="2820" max="2820" width="4.33203125" style="107" customWidth="1"/>
    <col min="2821" max="2821" width="4.77734375" style="107" customWidth="1"/>
    <col min="2822" max="2822" width="5" style="107" customWidth="1"/>
    <col min="2823" max="2823" width="4.33203125" style="107" customWidth="1"/>
    <col min="2824" max="2824" width="4.44140625" style="107" customWidth="1"/>
    <col min="2825" max="2825" width="4.77734375" style="107" customWidth="1"/>
    <col min="2826" max="2827" width="5.33203125" style="107" customWidth="1"/>
    <col min="2828" max="2828" width="5.44140625" style="107" customWidth="1"/>
    <col min="2829" max="2829" width="4.33203125" style="107" customWidth="1"/>
    <col min="2830" max="2831" width="4.77734375" style="107" customWidth="1"/>
    <col min="2832" max="2832" width="5.21875" style="107" customWidth="1"/>
    <col min="2833" max="2833" width="4.5546875" style="107" customWidth="1"/>
    <col min="2834" max="2834" width="5.109375" style="107" customWidth="1"/>
    <col min="2835" max="2835" width="4.33203125" style="107" customWidth="1"/>
    <col min="2836" max="2837" width="5.44140625" style="107" customWidth="1"/>
    <col min="2838" max="3072" width="8.109375" style="107"/>
    <col min="3073" max="3073" width="3.88671875" style="107" customWidth="1"/>
    <col min="3074" max="3074" width="14.5546875" style="107" customWidth="1"/>
    <col min="3075" max="3075" width="5.44140625" style="107" customWidth="1"/>
    <col min="3076" max="3076" width="4.33203125" style="107" customWidth="1"/>
    <col min="3077" max="3077" width="4.77734375" style="107" customWidth="1"/>
    <col min="3078" max="3078" width="5" style="107" customWidth="1"/>
    <col min="3079" max="3079" width="4.33203125" style="107" customWidth="1"/>
    <col min="3080" max="3080" width="4.44140625" style="107" customWidth="1"/>
    <col min="3081" max="3081" width="4.77734375" style="107" customWidth="1"/>
    <col min="3082" max="3083" width="5.33203125" style="107" customWidth="1"/>
    <col min="3084" max="3084" width="5.44140625" style="107" customWidth="1"/>
    <col min="3085" max="3085" width="4.33203125" style="107" customWidth="1"/>
    <col min="3086" max="3087" width="4.77734375" style="107" customWidth="1"/>
    <col min="3088" max="3088" width="5.21875" style="107" customWidth="1"/>
    <col min="3089" max="3089" width="4.5546875" style="107" customWidth="1"/>
    <col min="3090" max="3090" width="5.109375" style="107" customWidth="1"/>
    <col min="3091" max="3091" width="4.33203125" style="107" customWidth="1"/>
    <col min="3092" max="3093" width="5.44140625" style="107" customWidth="1"/>
    <col min="3094" max="3328" width="8.109375" style="107"/>
    <col min="3329" max="3329" width="3.88671875" style="107" customWidth="1"/>
    <col min="3330" max="3330" width="14.5546875" style="107" customWidth="1"/>
    <col min="3331" max="3331" width="5.44140625" style="107" customWidth="1"/>
    <col min="3332" max="3332" width="4.33203125" style="107" customWidth="1"/>
    <col min="3333" max="3333" width="4.77734375" style="107" customWidth="1"/>
    <col min="3334" max="3334" width="5" style="107" customWidth="1"/>
    <col min="3335" max="3335" width="4.33203125" style="107" customWidth="1"/>
    <col min="3336" max="3336" width="4.44140625" style="107" customWidth="1"/>
    <col min="3337" max="3337" width="4.77734375" style="107" customWidth="1"/>
    <col min="3338" max="3339" width="5.33203125" style="107" customWidth="1"/>
    <col min="3340" max="3340" width="5.44140625" style="107" customWidth="1"/>
    <col min="3341" max="3341" width="4.33203125" style="107" customWidth="1"/>
    <col min="3342" max="3343" width="4.77734375" style="107" customWidth="1"/>
    <col min="3344" max="3344" width="5.21875" style="107" customWidth="1"/>
    <col min="3345" max="3345" width="4.5546875" style="107" customWidth="1"/>
    <col min="3346" max="3346" width="5.109375" style="107" customWidth="1"/>
    <col min="3347" max="3347" width="4.33203125" style="107" customWidth="1"/>
    <col min="3348" max="3349" width="5.44140625" style="107" customWidth="1"/>
    <col min="3350" max="3584" width="8.109375" style="107"/>
    <col min="3585" max="3585" width="3.88671875" style="107" customWidth="1"/>
    <col min="3586" max="3586" width="14.5546875" style="107" customWidth="1"/>
    <col min="3587" max="3587" width="5.44140625" style="107" customWidth="1"/>
    <col min="3588" max="3588" width="4.33203125" style="107" customWidth="1"/>
    <col min="3589" max="3589" width="4.77734375" style="107" customWidth="1"/>
    <col min="3590" max="3590" width="5" style="107" customWidth="1"/>
    <col min="3591" max="3591" width="4.33203125" style="107" customWidth="1"/>
    <col min="3592" max="3592" width="4.44140625" style="107" customWidth="1"/>
    <col min="3593" max="3593" width="4.77734375" style="107" customWidth="1"/>
    <col min="3594" max="3595" width="5.33203125" style="107" customWidth="1"/>
    <col min="3596" max="3596" width="5.44140625" style="107" customWidth="1"/>
    <col min="3597" max="3597" width="4.33203125" style="107" customWidth="1"/>
    <col min="3598" max="3599" width="4.77734375" style="107" customWidth="1"/>
    <col min="3600" max="3600" width="5.21875" style="107" customWidth="1"/>
    <col min="3601" max="3601" width="4.5546875" style="107" customWidth="1"/>
    <col min="3602" max="3602" width="5.109375" style="107" customWidth="1"/>
    <col min="3603" max="3603" width="4.33203125" style="107" customWidth="1"/>
    <col min="3604" max="3605" width="5.44140625" style="107" customWidth="1"/>
    <col min="3606" max="3840" width="8.109375" style="107"/>
    <col min="3841" max="3841" width="3.88671875" style="107" customWidth="1"/>
    <col min="3842" max="3842" width="14.5546875" style="107" customWidth="1"/>
    <col min="3843" max="3843" width="5.44140625" style="107" customWidth="1"/>
    <col min="3844" max="3844" width="4.33203125" style="107" customWidth="1"/>
    <col min="3845" max="3845" width="4.77734375" style="107" customWidth="1"/>
    <col min="3846" max="3846" width="5" style="107" customWidth="1"/>
    <col min="3847" max="3847" width="4.33203125" style="107" customWidth="1"/>
    <col min="3848" max="3848" width="4.44140625" style="107" customWidth="1"/>
    <col min="3849" max="3849" width="4.77734375" style="107" customWidth="1"/>
    <col min="3850" max="3851" width="5.33203125" style="107" customWidth="1"/>
    <col min="3852" max="3852" width="5.44140625" style="107" customWidth="1"/>
    <col min="3853" max="3853" width="4.33203125" style="107" customWidth="1"/>
    <col min="3854" max="3855" width="4.77734375" style="107" customWidth="1"/>
    <col min="3856" max="3856" width="5.21875" style="107" customWidth="1"/>
    <col min="3857" max="3857" width="4.5546875" style="107" customWidth="1"/>
    <col min="3858" max="3858" width="5.109375" style="107" customWidth="1"/>
    <col min="3859" max="3859" width="4.33203125" style="107" customWidth="1"/>
    <col min="3860" max="3861" width="5.44140625" style="107" customWidth="1"/>
    <col min="3862" max="4096" width="8.109375" style="107"/>
    <col min="4097" max="4097" width="3.88671875" style="107" customWidth="1"/>
    <col min="4098" max="4098" width="14.5546875" style="107" customWidth="1"/>
    <col min="4099" max="4099" width="5.44140625" style="107" customWidth="1"/>
    <col min="4100" max="4100" width="4.33203125" style="107" customWidth="1"/>
    <col min="4101" max="4101" width="4.77734375" style="107" customWidth="1"/>
    <col min="4102" max="4102" width="5" style="107" customWidth="1"/>
    <col min="4103" max="4103" width="4.33203125" style="107" customWidth="1"/>
    <col min="4104" max="4104" width="4.44140625" style="107" customWidth="1"/>
    <col min="4105" max="4105" width="4.77734375" style="107" customWidth="1"/>
    <col min="4106" max="4107" width="5.33203125" style="107" customWidth="1"/>
    <col min="4108" max="4108" width="5.44140625" style="107" customWidth="1"/>
    <col min="4109" max="4109" width="4.33203125" style="107" customWidth="1"/>
    <col min="4110" max="4111" width="4.77734375" style="107" customWidth="1"/>
    <col min="4112" max="4112" width="5.21875" style="107" customWidth="1"/>
    <col min="4113" max="4113" width="4.5546875" style="107" customWidth="1"/>
    <col min="4114" max="4114" width="5.109375" style="107" customWidth="1"/>
    <col min="4115" max="4115" width="4.33203125" style="107" customWidth="1"/>
    <col min="4116" max="4117" width="5.44140625" style="107" customWidth="1"/>
    <col min="4118" max="4352" width="8.109375" style="107"/>
    <col min="4353" max="4353" width="3.88671875" style="107" customWidth="1"/>
    <col min="4354" max="4354" width="14.5546875" style="107" customWidth="1"/>
    <col min="4355" max="4355" width="5.44140625" style="107" customWidth="1"/>
    <col min="4356" max="4356" width="4.33203125" style="107" customWidth="1"/>
    <col min="4357" max="4357" width="4.77734375" style="107" customWidth="1"/>
    <col min="4358" max="4358" width="5" style="107" customWidth="1"/>
    <col min="4359" max="4359" width="4.33203125" style="107" customWidth="1"/>
    <col min="4360" max="4360" width="4.44140625" style="107" customWidth="1"/>
    <col min="4361" max="4361" width="4.77734375" style="107" customWidth="1"/>
    <col min="4362" max="4363" width="5.33203125" style="107" customWidth="1"/>
    <col min="4364" max="4364" width="5.44140625" style="107" customWidth="1"/>
    <col min="4365" max="4365" width="4.33203125" style="107" customWidth="1"/>
    <col min="4366" max="4367" width="4.77734375" style="107" customWidth="1"/>
    <col min="4368" max="4368" width="5.21875" style="107" customWidth="1"/>
    <col min="4369" max="4369" width="4.5546875" style="107" customWidth="1"/>
    <col min="4370" max="4370" width="5.109375" style="107" customWidth="1"/>
    <col min="4371" max="4371" width="4.33203125" style="107" customWidth="1"/>
    <col min="4372" max="4373" width="5.44140625" style="107" customWidth="1"/>
    <col min="4374" max="4608" width="8.109375" style="107"/>
    <col min="4609" max="4609" width="3.88671875" style="107" customWidth="1"/>
    <col min="4610" max="4610" width="14.5546875" style="107" customWidth="1"/>
    <col min="4611" max="4611" width="5.44140625" style="107" customWidth="1"/>
    <col min="4612" max="4612" width="4.33203125" style="107" customWidth="1"/>
    <col min="4613" max="4613" width="4.77734375" style="107" customWidth="1"/>
    <col min="4614" max="4614" width="5" style="107" customWidth="1"/>
    <col min="4615" max="4615" width="4.33203125" style="107" customWidth="1"/>
    <col min="4616" max="4616" width="4.44140625" style="107" customWidth="1"/>
    <col min="4617" max="4617" width="4.77734375" style="107" customWidth="1"/>
    <col min="4618" max="4619" width="5.33203125" style="107" customWidth="1"/>
    <col min="4620" max="4620" width="5.44140625" style="107" customWidth="1"/>
    <col min="4621" max="4621" width="4.33203125" style="107" customWidth="1"/>
    <col min="4622" max="4623" width="4.77734375" style="107" customWidth="1"/>
    <col min="4624" max="4624" width="5.21875" style="107" customWidth="1"/>
    <col min="4625" max="4625" width="4.5546875" style="107" customWidth="1"/>
    <col min="4626" max="4626" width="5.109375" style="107" customWidth="1"/>
    <col min="4627" max="4627" width="4.33203125" style="107" customWidth="1"/>
    <col min="4628" max="4629" width="5.44140625" style="107" customWidth="1"/>
    <col min="4630" max="4864" width="8.109375" style="107"/>
    <col min="4865" max="4865" width="3.88671875" style="107" customWidth="1"/>
    <col min="4866" max="4866" width="14.5546875" style="107" customWidth="1"/>
    <col min="4867" max="4867" width="5.44140625" style="107" customWidth="1"/>
    <col min="4868" max="4868" width="4.33203125" style="107" customWidth="1"/>
    <col min="4869" max="4869" width="4.77734375" style="107" customWidth="1"/>
    <col min="4870" max="4870" width="5" style="107" customWidth="1"/>
    <col min="4871" max="4871" width="4.33203125" style="107" customWidth="1"/>
    <col min="4872" max="4872" width="4.44140625" style="107" customWidth="1"/>
    <col min="4873" max="4873" width="4.77734375" style="107" customWidth="1"/>
    <col min="4874" max="4875" width="5.33203125" style="107" customWidth="1"/>
    <col min="4876" max="4876" width="5.44140625" style="107" customWidth="1"/>
    <col min="4877" max="4877" width="4.33203125" style="107" customWidth="1"/>
    <col min="4878" max="4879" width="4.77734375" style="107" customWidth="1"/>
    <col min="4880" max="4880" width="5.21875" style="107" customWidth="1"/>
    <col min="4881" max="4881" width="4.5546875" style="107" customWidth="1"/>
    <col min="4882" max="4882" width="5.109375" style="107" customWidth="1"/>
    <col min="4883" max="4883" width="4.33203125" style="107" customWidth="1"/>
    <col min="4884" max="4885" width="5.44140625" style="107" customWidth="1"/>
    <col min="4886" max="5120" width="8.109375" style="107"/>
    <col min="5121" max="5121" width="3.88671875" style="107" customWidth="1"/>
    <col min="5122" max="5122" width="14.5546875" style="107" customWidth="1"/>
    <col min="5123" max="5123" width="5.44140625" style="107" customWidth="1"/>
    <col min="5124" max="5124" width="4.33203125" style="107" customWidth="1"/>
    <col min="5125" max="5125" width="4.77734375" style="107" customWidth="1"/>
    <col min="5126" max="5126" width="5" style="107" customWidth="1"/>
    <col min="5127" max="5127" width="4.33203125" style="107" customWidth="1"/>
    <col min="5128" max="5128" width="4.44140625" style="107" customWidth="1"/>
    <col min="5129" max="5129" width="4.77734375" style="107" customWidth="1"/>
    <col min="5130" max="5131" width="5.33203125" style="107" customWidth="1"/>
    <col min="5132" max="5132" width="5.44140625" style="107" customWidth="1"/>
    <col min="5133" max="5133" width="4.33203125" style="107" customWidth="1"/>
    <col min="5134" max="5135" width="4.77734375" style="107" customWidth="1"/>
    <col min="5136" max="5136" width="5.21875" style="107" customWidth="1"/>
    <col min="5137" max="5137" width="4.5546875" style="107" customWidth="1"/>
    <col min="5138" max="5138" width="5.109375" style="107" customWidth="1"/>
    <col min="5139" max="5139" width="4.33203125" style="107" customWidth="1"/>
    <col min="5140" max="5141" width="5.44140625" style="107" customWidth="1"/>
    <col min="5142" max="5376" width="8.109375" style="107"/>
    <col min="5377" max="5377" width="3.88671875" style="107" customWidth="1"/>
    <col min="5378" max="5378" width="14.5546875" style="107" customWidth="1"/>
    <col min="5379" max="5379" width="5.44140625" style="107" customWidth="1"/>
    <col min="5380" max="5380" width="4.33203125" style="107" customWidth="1"/>
    <col min="5381" max="5381" width="4.77734375" style="107" customWidth="1"/>
    <col min="5382" max="5382" width="5" style="107" customWidth="1"/>
    <col min="5383" max="5383" width="4.33203125" style="107" customWidth="1"/>
    <col min="5384" max="5384" width="4.44140625" style="107" customWidth="1"/>
    <col min="5385" max="5385" width="4.77734375" style="107" customWidth="1"/>
    <col min="5386" max="5387" width="5.33203125" style="107" customWidth="1"/>
    <col min="5388" max="5388" width="5.44140625" style="107" customWidth="1"/>
    <col min="5389" max="5389" width="4.33203125" style="107" customWidth="1"/>
    <col min="5390" max="5391" width="4.77734375" style="107" customWidth="1"/>
    <col min="5392" max="5392" width="5.21875" style="107" customWidth="1"/>
    <col min="5393" max="5393" width="4.5546875" style="107" customWidth="1"/>
    <col min="5394" max="5394" width="5.109375" style="107" customWidth="1"/>
    <col min="5395" max="5395" width="4.33203125" style="107" customWidth="1"/>
    <col min="5396" max="5397" width="5.44140625" style="107" customWidth="1"/>
    <col min="5398" max="5632" width="8.109375" style="107"/>
    <col min="5633" max="5633" width="3.88671875" style="107" customWidth="1"/>
    <col min="5634" max="5634" width="14.5546875" style="107" customWidth="1"/>
    <col min="5635" max="5635" width="5.44140625" style="107" customWidth="1"/>
    <col min="5636" max="5636" width="4.33203125" style="107" customWidth="1"/>
    <col min="5637" max="5637" width="4.77734375" style="107" customWidth="1"/>
    <col min="5638" max="5638" width="5" style="107" customWidth="1"/>
    <col min="5639" max="5639" width="4.33203125" style="107" customWidth="1"/>
    <col min="5640" max="5640" width="4.44140625" style="107" customWidth="1"/>
    <col min="5641" max="5641" width="4.77734375" style="107" customWidth="1"/>
    <col min="5642" max="5643" width="5.33203125" style="107" customWidth="1"/>
    <col min="5644" max="5644" width="5.44140625" style="107" customWidth="1"/>
    <col min="5645" max="5645" width="4.33203125" style="107" customWidth="1"/>
    <col min="5646" max="5647" width="4.77734375" style="107" customWidth="1"/>
    <col min="5648" max="5648" width="5.21875" style="107" customWidth="1"/>
    <col min="5649" max="5649" width="4.5546875" style="107" customWidth="1"/>
    <col min="5650" max="5650" width="5.109375" style="107" customWidth="1"/>
    <col min="5651" max="5651" width="4.33203125" style="107" customWidth="1"/>
    <col min="5652" max="5653" width="5.44140625" style="107" customWidth="1"/>
    <col min="5654" max="5888" width="8.109375" style="107"/>
    <col min="5889" max="5889" width="3.88671875" style="107" customWidth="1"/>
    <col min="5890" max="5890" width="14.5546875" style="107" customWidth="1"/>
    <col min="5891" max="5891" width="5.44140625" style="107" customWidth="1"/>
    <col min="5892" max="5892" width="4.33203125" style="107" customWidth="1"/>
    <col min="5893" max="5893" width="4.77734375" style="107" customWidth="1"/>
    <col min="5894" max="5894" width="5" style="107" customWidth="1"/>
    <col min="5895" max="5895" width="4.33203125" style="107" customWidth="1"/>
    <col min="5896" max="5896" width="4.44140625" style="107" customWidth="1"/>
    <col min="5897" max="5897" width="4.77734375" style="107" customWidth="1"/>
    <col min="5898" max="5899" width="5.33203125" style="107" customWidth="1"/>
    <col min="5900" max="5900" width="5.44140625" style="107" customWidth="1"/>
    <col min="5901" max="5901" width="4.33203125" style="107" customWidth="1"/>
    <col min="5902" max="5903" width="4.77734375" style="107" customWidth="1"/>
    <col min="5904" max="5904" width="5.21875" style="107" customWidth="1"/>
    <col min="5905" max="5905" width="4.5546875" style="107" customWidth="1"/>
    <col min="5906" max="5906" width="5.109375" style="107" customWidth="1"/>
    <col min="5907" max="5907" width="4.33203125" style="107" customWidth="1"/>
    <col min="5908" max="5909" width="5.44140625" style="107" customWidth="1"/>
    <col min="5910" max="6144" width="8.109375" style="107"/>
    <col min="6145" max="6145" width="3.88671875" style="107" customWidth="1"/>
    <col min="6146" max="6146" width="14.5546875" style="107" customWidth="1"/>
    <col min="6147" max="6147" width="5.44140625" style="107" customWidth="1"/>
    <col min="6148" max="6148" width="4.33203125" style="107" customWidth="1"/>
    <col min="6149" max="6149" width="4.77734375" style="107" customWidth="1"/>
    <col min="6150" max="6150" width="5" style="107" customWidth="1"/>
    <col min="6151" max="6151" width="4.33203125" style="107" customWidth="1"/>
    <col min="6152" max="6152" width="4.44140625" style="107" customWidth="1"/>
    <col min="6153" max="6153" width="4.77734375" style="107" customWidth="1"/>
    <col min="6154" max="6155" width="5.33203125" style="107" customWidth="1"/>
    <col min="6156" max="6156" width="5.44140625" style="107" customWidth="1"/>
    <col min="6157" max="6157" width="4.33203125" style="107" customWidth="1"/>
    <col min="6158" max="6159" width="4.77734375" style="107" customWidth="1"/>
    <col min="6160" max="6160" width="5.21875" style="107" customWidth="1"/>
    <col min="6161" max="6161" width="4.5546875" style="107" customWidth="1"/>
    <col min="6162" max="6162" width="5.109375" style="107" customWidth="1"/>
    <col min="6163" max="6163" width="4.33203125" style="107" customWidth="1"/>
    <col min="6164" max="6165" width="5.44140625" style="107" customWidth="1"/>
    <col min="6166" max="6400" width="8.109375" style="107"/>
    <col min="6401" max="6401" width="3.88671875" style="107" customWidth="1"/>
    <col min="6402" max="6402" width="14.5546875" style="107" customWidth="1"/>
    <col min="6403" max="6403" width="5.44140625" style="107" customWidth="1"/>
    <col min="6404" max="6404" width="4.33203125" style="107" customWidth="1"/>
    <col min="6405" max="6405" width="4.77734375" style="107" customWidth="1"/>
    <col min="6406" max="6406" width="5" style="107" customWidth="1"/>
    <col min="6407" max="6407" width="4.33203125" style="107" customWidth="1"/>
    <col min="6408" max="6408" width="4.44140625" style="107" customWidth="1"/>
    <col min="6409" max="6409" width="4.77734375" style="107" customWidth="1"/>
    <col min="6410" max="6411" width="5.33203125" style="107" customWidth="1"/>
    <col min="6412" max="6412" width="5.44140625" style="107" customWidth="1"/>
    <col min="6413" max="6413" width="4.33203125" style="107" customWidth="1"/>
    <col min="6414" max="6415" width="4.77734375" style="107" customWidth="1"/>
    <col min="6416" max="6416" width="5.21875" style="107" customWidth="1"/>
    <col min="6417" max="6417" width="4.5546875" style="107" customWidth="1"/>
    <col min="6418" max="6418" width="5.109375" style="107" customWidth="1"/>
    <col min="6419" max="6419" width="4.33203125" style="107" customWidth="1"/>
    <col min="6420" max="6421" width="5.44140625" style="107" customWidth="1"/>
    <col min="6422" max="6656" width="8.109375" style="107"/>
    <col min="6657" max="6657" width="3.88671875" style="107" customWidth="1"/>
    <col min="6658" max="6658" width="14.5546875" style="107" customWidth="1"/>
    <col min="6659" max="6659" width="5.44140625" style="107" customWidth="1"/>
    <col min="6660" max="6660" width="4.33203125" style="107" customWidth="1"/>
    <col min="6661" max="6661" width="4.77734375" style="107" customWidth="1"/>
    <col min="6662" max="6662" width="5" style="107" customWidth="1"/>
    <col min="6663" max="6663" width="4.33203125" style="107" customWidth="1"/>
    <col min="6664" max="6664" width="4.44140625" style="107" customWidth="1"/>
    <col min="6665" max="6665" width="4.77734375" style="107" customWidth="1"/>
    <col min="6666" max="6667" width="5.33203125" style="107" customWidth="1"/>
    <col min="6668" max="6668" width="5.44140625" style="107" customWidth="1"/>
    <col min="6669" max="6669" width="4.33203125" style="107" customWidth="1"/>
    <col min="6670" max="6671" width="4.77734375" style="107" customWidth="1"/>
    <col min="6672" max="6672" width="5.21875" style="107" customWidth="1"/>
    <col min="6673" max="6673" width="4.5546875" style="107" customWidth="1"/>
    <col min="6674" max="6674" width="5.109375" style="107" customWidth="1"/>
    <col min="6675" max="6675" width="4.33203125" style="107" customWidth="1"/>
    <col min="6676" max="6677" width="5.44140625" style="107" customWidth="1"/>
    <col min="6678" max="6912" width="8.109375" style="107"/>
    <col min="6913" max="6913" width="3.88671875" style="107" customWidth="1"/>
    <col min="6914" max="6914" width="14.5546875" style="107" customWidth="1"/>
    <col min="6915" max="6915" width="5.44140625" style="107" customWidth="1"/>
    <col min="6916" max="6916" width="4.33203125" style="107" customWidth="1"/>
    <col min="6917" max="6917" width="4.77734375" style="107" customWidth="1"/>
    <col min="6918" max="6918" width="5" style="107" customWidth="1"/>
    <col min="6919" max="6919" width="4.33203125" style="107" customWidth="1"/>
    <col min="6920" max="6920" width="4.44140625" style="107" customWidth="1"/>
    <col min="6921" max="6921" width="4.77734375" style="107" customWidth="1"/>
    <col min="6922" max="6923" width="5.33203125" style="107" customWidth="1"/>
    <col min="6924" max="6924" width="5.44140625" style="107" customWidth="1"/>
    <col min="6925" max="6925" width="4.33203125" style="107" customWidth="1"/>
    <col min="6926" max="6927" width="4.77734375" style="107" customWidth="1"/>
    <col min="6928" max="6928" width="5.21875" style="107" customWidth="1"/>
    <col min="6929" max="6929" width="4.5546875" style="107" customWidth="1"/>
    <col min="6930" max="6930" width="5.109375" style="107" customWidth="1"/>
    <col min="6931" max="6931" width="4.33203125" style="107" customWidth="1"/>
    <col min="6932" max="6933" width="5.44140625" style="107" customWidth="1"/>
    <col min="6934" max="7168" width="8.109375" style="107"/>
    <col min="7169" max="7169" width="3.88671875" style="107" customWidth="1"/>
    <col min="7170" max="7170" width="14.5546875" style="107" customWidth="1"/>
    <col min="7171" max="7171" width="5.44140625" style="107" customWidth="1"/>
    <col min="7172" max="7172" width="4.33203125" style="107" customWidth="1"/>
    <col min="7173" max="7173" width="4.77734375" style="107" customWidth="1"/>
    <col min="7174" max="7174" width="5" style="107" customWidth="1"/>
    <col min="7175" max="7175" width="4.33203125" style="107" customWidth="1"/>
    <col min="7176" max="7176" width="4.44140625" style="107" customWidth="1"/>
    <col min="7177" max="7177" width="4.77734375" style="107" customWidth="1"/>
    <col min="7178" max="7179" width="5.33203125" style="107" customWidth="1"/>
    <col min="7180" max="7180" width="5.44140625" style="107" customWidth="1"/>
    <col min="7181" max="7181" width="4.33203125" style="107" customWidth="1"/>
    <col min="7182" max="7183" width="4.77734375" style="107" customWidth="1"/>
    <col min="7184" max="7184" width="5.21875" style="107" customWidth="1"/>
    <col min="7185" max="7185" width="4.5546875" style="107" customWidth="1"/>
    <col min="7186" max="7186" width="5.109375" style="107" customWidth="1"/>
    <col min="7187" max="7187" width="4.33203125" style="107" customWidth="1"/>
    <col min="7188" max="7189" width="5.44140625" style="107" customWidth="1"/>
    <col min="7190" max="7424" width="8.109375" style="107"/>
    <col min="7425" max="7425" width="3.88671875" style="107" customWidth="1"/>
    <col min="7426" max="7426" width="14.5546875" style="107" customWidth="1"/>
    <col min="7427" max="7427" width="5.44140625" style="107" customWidth="1"/>
    <col min="7428" max="7428" width="4.33203125" style="107" customWidth="1"/>
    <col min="7429" max="7429" width="4.77734375" style="107" customWidth="1"/>
    <col min="7430" max="7430" width="5" style="107" customWidth="1"/>
    <col min="7431" max="7431" width="4.33203125" style="107" customWidth="1"/>
    <col min="7432" max="7432" width="4.44140625" style="107" customWidth="1"/>
    <col min="7433" max="7433" width="4.77734375" style="107" customWidth="1"/>
    <col min="7434" max="7435" width="5.33203125" style="107" customWidth="1"/>
    <col min="7436" max="7436" width="5.44140625" style="107" customWidth="1"/>
    <col min="7437" max="7437" width="4.33203125" style="107" customWidth="1"/>
    <col min="7438" max="7439" width="4.77734375" style="107" customWidth="1"/>
    <col min="7440" max="7440" width="5.21875" style="107" customWidth="1"/>
    <col min="7441" max="7441" width="4.5546875" style="107" customWidth="1"/>
    <col min="7442" max="7442" width="5.109375" style="107" customWidth="1"/>
    <col min="7443" max="7443" width="4.33203125" style="107" customWidth="1"/>
    <col min="7444" max="7445" width="5.44140625" style="107" customWidth="1"/>
    <col min="7446" max="7680" width="8.109375" style="107"/>
    <col min="7681" max="7681" width="3.88671875" style="107" customWidth="1"/>
    <col min="7682" max="7682" width="14.5546875" style="107" customWidth="1"/>
    <col min="7683" max="7683" width="5.44140625" style="107" customWidth="1"/>
    <col min="7684" max="7684" width="4.33203125" style="107" customWidth="1"/>
    <col min="7685" max="7685" width="4.77734375" style="107" customWidth="1"/>
    <col min="7686" max="7686" width="5" style="107" customWidth="1"/>
    <col min="7687" max="7687" width="4.33203125" style="107" customWidth="1"/>
    <col min="7688" max="7688" width="4.44140625" style="107" customWidth="1"/>
    <col min="7689" max="7689" width="4.77734375" style="107" customWidth="1"/>
    <col min="7690" max="7691" width="5.33203125" style="107" customWidth="1"/>
    <col min="7692" max="7692" width="5.44140625" style="107" customWidth="1"/>
    <col min="7693" max="7693" width="4.33203125" style="107" customWidth="1"/>
    <col min="7694" max="7695" width="4.77734375" style="107" customWidth="1"/>
    <col min="7696" max="7696" width="5.21875" style="107" customWidth="1"/>
    <col min="7697" max="7697" width="4.5546875" style="107" customWidth="1"/>
    <col min="7698" max="7698" width="5.109375" style="107" customWidth="1"/>
    <col min="7699" max="7699" width="4.33203125" style="107" customWidth="1"/>
    <col min="7700" max="7701" width="5.44140625" style="107" customWidth="1"/>
    <col min="7702" max="7936" width="8.109375" style="107"/>
    <col min="7937" max="7937" width="3.88671875" style="107" customWidth="1"/>
    <col min="7938" max="7938" width="14.5546875" style="107" customWidth="1"/>
    <col min="7939" max="7939" width="5.44140625" style="107" customWidth="1"/>
    <col min="7940" max="7940" width="4.33203125" style="107" customWidth="1"/>
    <col min="7941" max="7941" width="4.77734375" style="107" customWidth="1"/>
    <col min="7942" max="7942" width="5" style="107" customWidth="1"/>
    <col min="7943" max="7943" width="4.33203125" style="107" customWidth="1"/>
    <col min="7944" max="7944" width="4.44140625" style="107" customWidth="1"/>
    <col min="7945" max="7945" width="4.77734375" style="107" customWidth="1"/>
    <col min="7946" max="7947" width="5.33203125" style="107" customWidth="1"/>
    <col min="7948" max="7948" width="5.44140625" style="107" customWidth="1"/>
    <col min="7949" max="7949" width="4.33203125" style="107" customWidth="1"/>
    <col min="7950" max="7951" width="4.77734375" style="107" customWidth="1"/>
    <col min="7952" max="7952" width="5.21875" style="107" customWidth="1"/>
    <col min="7953" max="7953" width="4.5546875" style="107" customWidth="1"/>
    <col min="7954" max="7954" width="5.109375" style="107" customWidth="1"/>
    <col min="7955" max="7955" width="4.33203125" style="107" customWidth="1"/>
    <col min="7956" max="7957" width="5.44140625" style="107" customWidth="1"/>
    <col min="7958" max="8192" width="8.109375" style="107"/>
    <col min="8193" max="8193" width="3.88671875" style="107" customWidth="1"/>
    <col min="8194" max="8194" width="14.5546875" style="107" customWidth="1"/>
    <col min="8195" max="8195" width="5.44140625" style="107" customWidth="1"/>
    <col min="8196" max="8196" width="4.33203125" style="107" customWidth="1"/>
    <col min="8197" max="8197" width="4.77734375" style="107" customWidth="1"/>
    <col min="8198" max="8198" width="5" style="107" customWidth="1"/>
    <col min="8199" max="8199" width="4.33203125" style="107" customWidth="1"/>
    <col min="8200" max="8200" width="4.44140625" style="107" customWidth="1"/>
    <col min="8201" max="8201" width="4.77734375" style="107" customWidth="1"/>
    <col min="8202" max="8203" width="5.33203125" style="107" customWidth="1"/>
    <col min="8204" max="8204" width="5.44140625" style="107" customWidth="1"/>
    <col min="8205" max="8205" width="4.33203125" style="107" customWidth="1"/>
    <col min="8206" max="8207" width="4.77734375" style="107" customWidth="1"/>
    <col min="8208" max="8208" width="5.21875" style="107" customWidth="1"/>
    <col min="8209" max="8209" width="4.5546875" style="107" customWidth="1"/>
    <col min="8210" max="8210" width="5.109375" style="107" customWidth="1"/>
    <col min="8211" max="8211" width="4.33203125" style="107" customWidth="1"/>
    <col min="8212" max="8213" width="5.44140625" style="107" customWidth="1"/>
    <col min="8214" max="8448" width="8.109375" style="107"/>
    <col min="8449" max="8449" width="3.88671875" style="107" customWidth="1"/>
    <col min="8450" max="8450" width="14.5546875" style="107" customWidth="1"/>
    <col min="8451" max="8451" width="5.44140625" style="107" customWidth="1"/>
    <col min="8452" max="8452" width="4.33203125" style="107" customWidth="1"/>
    <col min="8453" max="8453" width="4.77734375" style="107" customWidth="1"/>
    <col min="8454" max="8454" width="5" style="107" customWidth="1"/>
    <col min="8455" max="8455" width="4.33203125" style="107" customWidth="1"/>
    <col min="8456" max="8456" width="4.44140625" style="107" customWidth="1"/>
    <col min="8457" max="8457" width="4.77734375" style="107" customWidth="1"/>
    <col min="8458" max="8459" width="5.33203125" style="107" customWidth="1"/>
    <col min="8460" max="8460" width="5.44140625" style="107" customWidth="1"/>
    <col min="8461" max="8461" width="4.33203125" style="107" customWidth="1"/>
    <col min="8462" max="8463" width="4.77734375" style="107" customWidth="1"/>
    <col min="8464" max="8464" width="5.21875" style="107" customWidth="1"/>
    <col min="8465" max="8465" width="4.5546875" style="107" customWidth="1"/>
    <col min="8466" max="8466" width="5.109375" style="107" customWidth="1"/>
    <col min="8467" max="8467" width="4.33203125" style="107" customWidth="1"/>
    <col min="8468" max="8469" width="5.44140625" style="107" customWidth="1"/>
    <col min="8470" max="8704" width="8.109375" style="107"/>
    <col min="8705" max="8705" width="3.88671875" style="107" customWidth="1"/>
    <col min="8706" max="8706" width="14.5546875" style="107" customWidth="1"/>
    <col min="8707" max="8707" width="5.44140625" style="107" customWidth="1"/>
    <col min="8708" max="8708" width="4.33203125" style="107" customWidth="1"/>
    <col min="8709" max="8709" width="4.77734375" style="107" customWidth="1"/>
    <col min="8710" max="8710" width="5" style="107" customWidth="1"/>
    <col min="8711" max="8711" width="4.33203125" style="107" customWidth="1"/>
    <col min="8712" max="8712" width="4.44140625" style="107" customWidth="1"/>
    <col min="8713" max="8713" width="4.77734375" style="107" customWidth="1"/>
    <col min="8714" max="8715" width="5.33203125" style="107" customWidth="1"/>
    <col min="8716" max="8716" width="5.44140625" style="107" customWidth="1"/>
    <col min="8717" max="8717" width="4.33203125" style="107" customWidth="1"/>
    <col min="8718" max="8719" width="4.77734375" style="107" customWidth="1"/>
    <col min="8720" max="8720" width="5.21875" style="107" customWidth="1"/>
    <col min="8721" max="8721" width="4.5546875" style="107" customWidth="1"/>
    <col min="8722" max="8722" width="5.109375" style="107" customWidth="1"/>
    <col min="8723" max="8723" width="4.33203125" style="107" customWidth="1"/>
    <col min="8724" max="8725" width="5.44140625" style="107" customWidth="1"/>
    <col min="8726" max="8960" width="8.109375" style="107"/>
    <col min="8961" max="8961" width="3.88671875" style="107" customWidth="1"/>
    <col min="8962" max="8962" width="14.5546875" style="107" customWidth="1"/>
    <col min="8963" max="8963" width="5.44140625" style="107" customWidth="1"/>
    <col min="8964" max="8964" width="4.33203125" style="107" customWidth="1"/>
    <col min="8965" max="8965" width="4.77734375" style="107" customWidth="1"/>
    <col min="8966" max="8966" width="5" style="107" customWidth="1"/>
    <col min="8967" max="8967" width="4.33203125" style="107" customWidth="1"/>
    <col min="8968" max="8968" width="4.44140625" style="107" customWidth="1"/>
    <col min="8969" max="8969" width="4.77734375" style="107" customWidth="1"/>
    <col min="8970" max="8971" width="5.33203125" style="107" customWidth="1"/>
    <col min="8972" max="8972" width="5.44140625" style="107" customWidth="1"/>
    <col min="8973" max="8973" width="4.33203125" style="107" customWidth="1"/>
    <col min="8974" max="8975" width="4.77734375" style="107" customWidth="1"/>
    <col min="8976" max="8976" width="5.21875" style="107" customWidth="1"/>
    <col min="8977" max="8977" width="4.5546875" style="107" customWidth="1"/>
    <col min="8978" max="8978" width="5.109375" style="107" customWidth="1"/>
    <col min="8979" max="8979" width="4.33203125" style="107" customWidth="1"/>
    <col min="8980" max="8981" width="5.44140625" style="107" customWidth="1"/>
    <col min="8982" max="9216" width="8.109375" style="107"/>
    <col min="9217" max="9217" width="3.88671875" style="107" customWidth="1"/>
    <col min="9218" max="9218" width="14.5546875" style="107" customWidth="1"/>
    <col min="9219" max="9219" width="5.44140625" style="107" customWidth="1"/>
    <col min="9220" max="9220" width="4.33203125" style="107" customWidth="1"/>
    <col min="9221" max="9221" width="4.77734375" style="107" customWidth="1"/>
    <col min="9222" max="9222" width="5" style="107" customWidth="1"/>
    <col min="9223" max="9223" width="4.33203125" style="107" customWidth="1"/>
    <col min="9224" max="9224" width="4.44140625" style="107" customWidth="1"/>
    <col min="9225" max="9225" width="4.77734375" style="107" customWidth="1"/>
    <col min="9226" max="9227" width="5.33203125" style="107" customWidth="1"/>
    <col min="9228" max="9228" width="5.44140625" style="107" customWidth="1"/>
    <col min="9229" max="9229" width="4.33203125" style="107" customWidth="1"/>
    <col min="9230" max="9231" width="4.77734375" style="107" customWidth="1"/>
    <col min="9232" max="9232" width="5.21875" style="107" customWidth="1"/>
    <col min="9233" max="9233" width="4.5546875" style="107" customWidth="1"/>
    <col min="9234" max="9234" width="5.109375" style="107" customWidth="1"/>
    <col min="9235" max="9235" width="4.33203125" style="107" customWidth="1"/>
    <col min="9236" max="9237" width="5.44140625" style="107" customWidth="1"/>
    <col min="9238" max="9472" width="8.109375" style="107"/>
    <col min="9473" max="9473" width="3.88671875" style="107" customWidth="1"/>
    <col min="9474" max="9474" width="14.5546875" style="107" customWidth="1"/>
    <col min="9475" max="9475" width="5.44140625" style="107" customWidth="1"/>
    <col min="9476" max="9476" width="4.33203125" style="107" customWidth="1"/>
    <col min="9477" max="9477" width="4.77734375" style="107" customWidth="1"/>
    <col min="9478" max="9478" width="5" style="107" customWidth="1"/>
    <col min="9479" max="9479" width="4.33203125" style="107" customWidth="1"/>
    <col min="9480" max="9480" width="4.44140625" style="107" customWidth="1"/>
    <col min="9481" max="9481" width="4.77734375" style="107" customWidth="1"/>
    <col min="9482" max="9483" width="5.33203125" style="107" customWidth="1"/>
    <col min="9484" max="9484" width="5.44140625" style="107" customWidth="1"/>
    <col min="9485" max="9485" width="4.33203125" style="107" customWidth="1"/>
    <col min="9486" max="9487" width="4.77734375" style="107" customWidth="1"/>
    <col min="9488" max="9488" width="5.21875" style="107" customWidth="1"/>
    <col min="9489" max="9489" width="4.5546875" style="107" customWidth="1"/>
    <col min="9490" max="9490" width="5.109375" style="107" customWidth="1"/>
    <col min="9491" max="9491" width="4.33203125" style="107" customWidth="1"/>
    <col min="9492" max="9493" width="5.44140625" style="107" customWidth="1"/>
    <col min="9494" max="9728" width="8.109375" style="107"/>
    <col min="9729" max="9729" width="3.88671875" style="107" customWidth="1"/>
    <col min="9730" max="9730" width="14.5546875" style="107" customWidth="1"/>
    <col min="9731" max="9731" width="5.44140625" style="107" customWidth="1"/>
    <col min="9732" max="9732" width="4.33203125" style="107" customWidth="1"/>
    <col min="9733" max="9733" width="4.77734375" style="107" customWidth="1"/>
    <col min="9734" max="9734" width="5" style="107" customWidth="1"/>
    <col min="9735" max="9735" width="4.33203125" style="107" customWidth="1"/>
    <col min="9736" max="9736" width="4.44140625" style="107" customWidth="1"/>
    <col min="9737" max="9737" width="4.77734375" style="107" customWidth="1"/>
    <col min="9738" max="9739" width="5.33203125" style="107" customWidth="1"/>
    <col min="9740" max="9740" width="5.44140625" style="107" customWidth="1"/>
    <col min="9741" max="9741" width="4.33203125" style="107" customWidth="1"/>
    <col min="9742" max="9743" width="4.77734375" style="107" customWidth="1"/>
    <col min="9744" max="9744" width="5.21875" style="107" customWidth="1"/>
    <col min="9745" max="9745" width="4.5546875" style="107" customWidth="1"/>
    <col min="9746" max="9746" width="5.109375" style="107" customWidth="1"/>
    <col min="9747" max="9747" width="4.33203125" style="107" customWidth="1"/>
    <col min="9748" max="9749" width="5.44140625" style="107" customWidth="1"/>
    <col min="9750" max="9984" width="8.109375" style="107"/>
    <col min="9985" max="9985" width="3.88671875" style="107" customWidth="1"/>
    <col min="9986" max="9986" width="14.5546875" style="107" customWidth="1"/>
    <col min="9987" max="9987" width="5.44140625" style="107" customWidth="1"/>
    <col min="9988" max="9988" width="4.33203125" style="107" customWidth="1"/>
    <col min="9989" max="9989" width="4.77734375" style="107" customWidth="1"/>
    <col min="9990" max="9990" width="5" style="107" customWidth="1"/>
    <col min="9991" max="9991" width="4.33203125" style="107" customWidth="1"/>
    <col min="9992" max="9992" width="4.44140625" style="107" customWidth="1"/>
    <col min="9993" max="9993" width="4.77734375" style="107" customWidth="1"/>
    <col min="9994" max="9995" width="5.33203125" style="107" customWidth="1"/>
    <col min="9996" max="9996" width="5.44140625" style="107" customWidth="1"/>
    <col min="9997" max="9997" width="4.33203125" style="107" customWidth="1"/>
    <col min="9998" max="9999" width="4.77734375" style="107" customWidth="1"/>
    <col min="10000" max="10000" width="5.21875" style="107" customWidth="1"/>
    <col min="10001" max="10001" width="4.5546875" style="107" customWidth="1"/>
    <col min="10002" max="10002" width="5.109375" style="107" customWidth="1"/>
    <col min="10003" max="10003" width="4.33203125" style="107" customWidth="1"/>
    <col min="10004" max="10005" width="5.44140625" style="107" customWidth="1"/>
    <col min="10006" max="10240" width="8.109375" style="107"/>
    <col min="10241" max="10241" width="3.88671875" style="107" customWidth="1"/>
    <col min="10242" max="10242" width="14.5546875" style="107" customWidth="1"/>
    <col min="10243" max="10243" width="5.44140625" style="107" customWidth="1"/>
    <col min="10244" max="10244" width="4.33203125" style="107" customWidth="1"/>
    <col min="10245" max="10245" width="4.77734375" style="107" customWidth="1"/>
    <col min="10246" max="10246" width="5" style="107" customWidth="1"/>
    <col min="10247" max="10247" width="4.33203125" style="107" customWidth="1"/>
    <col min="10248" max="10248" width="4.44140625" style="107" customWidth="1"/>
    <col min="10249" max="10249" width="4.77734375" style="107" customWidth="1"/>
    <col min="10250" max="10251" width="5.33203125" style="107" customWidth="1"/>
    <col min="10252" max="10252" width="5.44140625" style="107" customWidth="1"/>
    <col min="10253" max="10253" width="4.33203125" style="107" customWidth="1"/>
    <col min="10254" max="10255" width="4.77734375" style="107" customWidth="1"/>
    <col min="10256" max="10256" width="5.21875" style="107" customWidth="1"/>
    <col min="10257" max="10257" width="4.5546875" style="107" customWidth="1"/>
    <col min="10258" max="10258" width="5.109375" style="107" customWidth="1"/>
    <col min="10259" max="10259" width="4.33203125" style="107" customWidth="1"/>
    <col min="10260" max="10261" width="5.44140625" style="107" customWidth="1"/>
    <col min="10262" max="10496" width="8.109375" style="107"/>
    <col min="10497" max="10497" width="3.88671875" style="107" customWidth="1"/>
    <col min="10498" max="10498" width="14.5546875" style="107" customWidth="1"/>
    <col min="10499" max="10499" width="5.44140625" style="107" customWidth="1"/>
    <col min="10500" max="10500" width="4.33203125" style="107" customWidth="1"/>
    <col min="10501" max="10501" width="4.77734375" style="107" customWidth="1"/>
    <col min="10502" max="10502" width="5" style="107" customWidth="1"/>
    <col min="10503" max="10503" width="4.33203125" style="107" customWidth="1"/>
    <col min="10504" max="10504" width="4.44140625" style="107" customWidth="1"/>
    <col min="10505" max="10505" width="4.77734375" style="107" customWidth="1"/>
    <col min="10506" max="10507" width="5.33203125" style="107" customWidth="1"/>
    <col min="10508" max="10508" width="5.44140625" style="107" customWidth="1"/>
    <col min="10509" max="10509" width="4.33203125" style="107" customWidth="1"/>
    <col min="10510" max="10511" width="4.77734375" style="107" customWidth="1"/>
    <col min="10512" max="10512" width="5.21875" style="107" customWidth="1"/>
    <col min="10513" max="10513" width="4.5546875" style="107" customWidth="1"/>
    <col min="10514" max="10514" width="5.109375" style="107" customWidth="1"/>
    <col min="10515" max="10515" width="4.33203125" style="107" customWidth="1"/>
    <col min="10516" max="10517" width="5.44140625" style="107" customWidth="1"/>
    <col min="10518" max="10752" width="8.109375" style="107"/>
    <col min="10753" max="10753" width="3.88671875" style="107" customWidth="1"/>
    <col min="10754" max="10754" width="14.5546875" style="107" customWidth="1"/>
    <col min="10755" max="10755" width="5.44140625" style="107" customWidth="1"/>
    <col min="10756" max="10756" width="4.33203125" style="107" customWidth="1"/>
    <col min="10757" max="10757" width="4.77734375" style="107" customWidth="1"/>
    <col min="10758" max="10758" width="5" style="107" customWidth="1"/>
    <col min="10759" max="10759" width="4.33203125" style="107" customWidth="1"/>
    <col min="10760" max="10760" width="4.44140625" style="107" customWidth="1"/>
    <col min="10761" max="10761" width="4.77734375" style="107" customWidth="1"/>
    <col min="10762" max="10763" width="5.33203125" style="107" customWidth="1"/>
    <col min="10764" max="10764" width="5.44140625" style="107" customWidth="1"/>
    <col min="10765" max="10765" width="4.33203125" style="107" customWidth="1"/>
    <col min="10766" max="10767" width="4.77734375" style="107" customWidth="1"/>
    <col min="10768" max="10768" width="5.21875" style="107" customWidth="1"/>
    <col min="10769" max="10769" width="4.5546875" style="107" customWidth="1"/>
    <col min="10770" max="10770" width="5.109375" style="107" customWidth="1"/>
    <col min="10771" max="10771" width="4.33203125" style="107" customWidth="1"/>
    <col min="10772" max="10773" width="5.44140625" style="107" customWidth="1"/>
    <col min="10774" max="11008" width="8.109375" style="107"/>
    <col min="11009" max="11009" width="3.88671875" style="107" customWidth="1"/>
    <col min="11010" max="11010" width="14.5546875" style="107" customWidth="1"/>
    <col min="11011" max="11011" width="5.44140625" style="107" customWidth="1"/>
    <col min="11012" max="11012" width="4.33203125" style="107" customWidth="1"/>
    <col min="11013" max="11013" width="4.77734375" style="107" customWidth="1"/>
    <col min="11014" max="11014" width="5" style="107" customWidth="1"/>
    <col min="11015" max="11015" width="4.33203125" style="107" customWidth="1"/>
    <col min="11016" max="11016" width="4.44140625" style="107" customWidth="1"/>
    <col min="11017" max="11017" width="4.77734375" style="107" customWidth="1"/>
    <col min="11018" max="11019" width="5.33203125" style="107" customWidth="1"/>
    <col min="11020" max="11020" width="5.44140625" style="107" customWidth="1"/>
    <col min="11021" max="11021" width="4.33203125" style="107" customWidth="1"/>
    <col min="11022" max="11023" width="4.77734375" style="107" customWidth="1"/>
    <col min="11024" max="11024" width="5.21875" style="107" customWidth="1"/>
    <col min="11025" max="11025" width="4.5546875" style="107" customWidth="1"/>
    <col min="11026" max="11026" width="5.109375" style="107" customWidth="1"/>
    <col min="11027" max="11027" width="4.33203125" style="107" customWidth="1"/>
    <col min="11028" max="11029" width="5.44140625" style="107" customWidth="1"/>
    <col min="11030" max="11264" width="8.109375" style="107"/>
    <col min="11265" max="11265" width="3.88671875" style="107" customWidth="1"/>
    <col min="11266" max="11266" width="14.5546875" style="107" customWidth="1"/>
    <col min="11267" max="11267" width="5.44140625" style="107" customWidth="1"/>
    <col min="11268" max="11268" width="4.33203125" style="107" customWidth="1"/>
    <col min="11269" max="11269" width="4.77734375" style="107" customWidth="1"/>
    <col min="11270" max="11270" width="5" style="107" customWidth="1"/>
    <col min="11271" max="11271" width="4.33203125" style="107" customWidth="1"/>
    <col min="11272" max="11272" width="4.44140625" style="107" customWidth="1"/>
    <col min="11273" max="11273" width="4.77734375" style="107" customWidth="1"/>
    <col min="11274" max="11275" width="5.33203125" style="107" customWidth="1"/>
    <col min="11276" max="11276" width="5.44140625" style="107" customWidth="1"/>
    <col min="11277" max="11277" width="4.33203125" style="107" customWidth="1"/>
    <col min="11278" max="11279" width="4.77734375" style="107" customWidth="1"/>
    <col min="11280" max="11280" width="5.21875" style="107" customWidth="1"/>
    <col min="11281" max="11281" width="4.5546875" style="107" customWidth="1"/>
    <col min="11282" max="11282" width="5.109375" style="107" customWidth="1"/>
    <col min="11283" max="11283" width="4.33203125" style="107" customWidth="1"/>
    <col min="11284" max="11285" width="5.44140625" style="107" customWidth="1"/>
    <col min="11286" max="11520" width="8.109375" style="107"/>
    <col min="11521" max="11521" width="3.88671875" style="107" customWidth="1"/>
    <col min="11522" max="11522" width="14.5546875" style="107" customWidth="1"/>
    <col min="11523" max="11523" width="5.44140625" style="107" customWidth="1"/>
    <col min="11524" max="11524" width="4.33203125" style="107" customWidth="1"/>
    <col min="11525" max="11525" width="4.77734375" style="107" customWidth="1"/>
    <col min="11526" max="11526" width="5" style="107" customWidth="1"/>
    <col min="11527" max="11527" width="4.33203125" style="107" customWidth="1"/>
    <col min="11528" max="11528" width="4.44140625" style="107" customWidth="1"/>
    <col min="11529" max="11529" width="4.77734375" style="107" customWidth="1"/>
    <col min="11530" max="11531" width="5.33203125" style="107" customWidth="1"/>
    <col min="11532" max="11532" width="5.44140625" style="107" customWidth="1"/>
    <col min="11533" max="11533" width="4.33203125" style="107" customWidth="1"/>
    <col min="11534" max="11535" width="4.77734375" style="107" customWidth="1"/>
    <col min="11536" max="11536" width="5.21875" style="107" customWidth="1"/>
    <col min="11537" max="11537" width="4.5546875" style="107" customWidth="1"/>
    <col min="11538" max="11538" width="5.109375" style="107" customWidth="1"/>
    <col min="11539" max="11539" width="4.33203125" style="107" customWidth="1"/>
    <col min="11540" max="11541" width="5.44140625" style="107" customWidth="1"/>
    <col min="11542" max="11776" width="8.109375" style="107"/>
    <col min="11777" max="11777" width="3.88671875" style="107" customWidth="1"/>
    <col min="11778" max="11778" width="14.5546875" style="107" customWidth="1"/>
    <col min="11779" max="11779" width="5.44140625" style="107" customWidth="1"/>
    <col min="11780" max="11780" width="4.33203125" style="107" customWidth="1"/>
    <col min="11781" max="11781" width="4.77734375" style="107" customWidth="1"/>
    <col min="11782" max="11782" width="5" style="107" customWidth="1"/>
    <col min="11783" max="11783" width="4.33203125" style="107" customWidth="1"/>
    <col min="11784" max="11784" width="4.44140625" style="107" customWidth="1"/>
    <col min="11785" max="11785" width="4.77734375" style="107" customWidth="1"/>
    <col min="11786" max="11787" width="5.33203125" style="107" customWidth="1"/>
    <col min="11788" max="11788" width="5.44140625" style="107" customWidth="1"/>
    <col min="11789" max="11789" width="4.33203125" style="107" customWidth="1"/>
    <col min="11790" max="11791" width="4.77734375" style="107" customWidth="1"/>
    <col min="11792" max="11792" width="5.21875" style="107" customWidth="1"/>
    <col min="11793" max="11793" width="4.5546875" style="107" customWidth="1"/>
    <col min="11794" max="11794" width="5.109375" style="107" customWidth="1"/>
    <col min="11795" max="11795" width="4.33203125" style="107" customWidth="1"/>
    <col min="11796" max="11797" width="5.44140625" style="107" customWidth="1"/>
    <col min="11798" max="12032" width="8.109375" style="107"/>
    <col min="12033" max="12033" width="3.88671875" style="107" customWidth="1"/>
    <col min="12034" max="12034" width="14.5546875" style="107" customWidth="1"/>
    <col min="12035" max="12035" width="5.44140625" style="107" customWidth="1"/>
    <col min="12036" max="12036" width="4.33203125" style="107" customWidth="1"/>
    <col min="12037" max="12037" width="4.77734375" style="107" customWidth="1"/>
    <col min="12038" max="12038" width="5" style="107" customWidth="1"/>
    <col min="12039" max="12039" width="4.33203125" style="107" customWidth="1"/>
    <col min="12040" max="12040" width="4.44140625" style="107" customWidth="1"/>
    <col min="12041" max="12041" width="4.77734375" style="107" customWidth="1"/>
    <col min="12042" max="12043" width="5.33203125" style="107" customWidth="1"/>
    <col min="12044" max="12044" width="5.44140625" style="107" customWidth="1"/>
    <col min="12045" max="12045" width="4.33203125" style="107" customWidth="1"/>
    <col min="12046" max="12047" width="4.77734375" style="107" customWidth="1"/>
    <col min="12048" max="12048" width="5.21875" style="107" customWidth="1"/>
    <col min="12049" max="12049" width="4.5546875" style="107" customWidth="1"/>
    <col min="12050" max="12050" width="5.109375" style="107" customWidth="1"/>
    <col min="12051" max="12051" width="4.33203125" style="107" customWidth="1"/>
    <col min="12052" max="12053" width="5.44140625" style="107" customWidth="1"/>
    <col min="12054" max="12288" width="8.109375" style="107"/>
    <col min="12289" max="12289" width="3.88671875" style="107" customWidth="1"/>
    <col min="12290" max="12290" width="14.5546875" style="107" customWidth="1"/>
    <col min="12291" max="12291" width="5.44140625" style="107" customWidth="1"/>
    <col min="12292" max="12292" width="4.33203125" style="107" customWidth="1"/>
    <col min="12293" max="12293" width="4.77734375" style="107" customWidth="1"/>
    <col min="12294" max="12294" width="5" style="107" customWidth="1"/>
    <col min="12295" max="12295" width="4.33203125" style="107" customWidth="1"/>
    <col min="12296" max="12296" width="4.44140625" style="107" customWidth="1"/>
    <col min="12297" max="12297" width="4.77734375" style="107" customWidth="1"/>
    <col min="12298" max="12299" width="5.33203125" style="107" customWidth="1"/>
    <col min="12300" max="12300" width="5.44140625" style="107" customWidth="1"/>
    <col min="12301" max="12301" width="4.33203125" style="107" customWidth="1"/>
    <col min="12302" max="12303" width="4.77734375" style="107" customWidth="1"/>
    <col min="12304" max="12304" width="5.21875" style="107" customWidth="1"/>
    <col min="12305" max="12305" width="4.5546875" style="107" customWidth="1"/>
    <col min="12306" max="12306" width="5.109375" style="107" customWidth="1"/>
    <col min="12307" max="12307" width="4.33203125" style="107" customWidth="1"/>
    <col min="12308" max="12309" width="5.44140625" style="107" customWidth="1"/>
    <col min="12310" max="12544" width="8.109375" style="107"/>
    <col min="12545" max="12545" width="3.88671875" style="107" customWidth="1"/>
    <col min="12546" max="12546" width="14.5546875" style="107" customWidth="1"/>
    <col min="12547" max="12547" width="5.44140625" style="107" customWidth="1"/>
    <col min="12548" max="12548" width="4.33203125" style="107" customWidth="1"/>
    <col min="12549" max="12549" width="4.77734375" style="107" customWidth="1"/>
    <col min="12550" max="12550" width="5" style="107" customWidth="1"/>
    <col min="12551" max="12551" width="4.33203125" style="107" customWidth="1"/>
    <col min="12552" max="12552" width="4.44140625" style="107" customWidth="1"/>
    <col min="12553" max="12553" width="4.77734375" style="107" customWidth="1"/>
    <col min="12554" max="12555" width="5.33203125" style="107" customWidth="1"/>
    <col min="12556" max="12556" width="5.44140625" style="107" customWidth="1"/>
    <col min="12557" max="12557" width="4.33203125" style="107" customWidth="1"/>
    <col min="12558" max="12559" width="4.77734375" style="107" customWidth="1"/>
    <col min="12560" max="12560" width="5.21875" style="107" customWidth="1"/>
    <col min="12561" max="12561" width="4.5546875" style="107" customWidth="1"/>
    <col min="12562" max="12562" width="5.109375" style="107" customWidth="1"/>
    <col min="12563" max="12563" width="4.33203125" style="107" customWidth="1"/>
    <col min="12564" max="12565" width="5.44140625" style="107" customWidth="1"/>
    <col min="12566" max="12800" width="8.109375" style="107"/>
    <col min="12801" max="12801" width="3.88671875" style="107" customWidth="1"/>
    <col min="12802" max="12802" width="14.5546875" style="107" customWidth="1"/>
    <col min="12803" max="12803" width="5.44140625" style="107" customWidth="1"/>
    <col min="12804" max="12804" width="4.33203125" style="107" customWidth="1"/>
    <col min="12805" max="12805" width="4.77734375" style="107" customWidth="1"/>
    <col min="12806" max="12806" width="5" style="107" customWidth="1"/>
    <col min="12807" max="12807" width="4.33203125" style="107" customWidth="1"/>
    <col min="12808" max="12808" width="4.44140625" style="107" customWidth="1"/>
    <col min="12809" max="12809" width="4.77734375" style="107" customWidth="1"/>
    <col min="12810" max="12811" width="5.33203125" style="107" customWidth="1"/>
    <col min="12812" max="12812" width="5.44140625" style="107" customWidth="1"/>
    <col min="12813" max="12813" width="4.33203125" style="107" customWidth="1"/>
    <col min="12814" max="12815" width="4.77734375" style="107" customWidth="1"/>
    <col min="12816" max="12816" width="5.21875" style="107" customWidth="1"/>
    <col min="12817" max="12817" width="4.5546875" style="107" customWidth="1"/>
    <col min="12818" max="12818" width="5.109375" style="107" customWidth="1"/>
    <col min="12819" max="12819" width="4.33203125" style="107" customWidth="1"/>
    <col min="12820" max="12821" width="5.44140625" style="107" customWidth="1"/>
    <col min="12822" max="13056" width="8.109375" style="107"/>
    <col min="13057" max="13057" width="3.88671875" style="107" customWidth="1"/>
    <col min="13058" max="13058" width="14.5546875" style="107" customWidth="1"/>
    <col min="13059" max="13059" width="5.44140625" style="107" customWidth="1"/>
    <col min="13060" max="13060" width="4.33203125" style="107" customWidth="1"/>
    <col min="13061" max="13061" width="4.77734375" style="107" customWidth="1"/>
    <col min="13062" max="13062" width="5" style="107" customWidth="1"/>
    <col min="13063" max="13063" width="4.33203125" style="107" customWidth="1"/>
    <col min="13064" max="13064" width="4.44140625" style="107" customWidth="1"/>
    <col min="13065" max="13065" width="4.77734375" style="107" customWidth="1"/>
    <col min="13066" max="13067" width="5.33203125" style="107" customWidth="1"/>
    <col min="13068" max="13068" width="5.44140625" style="107" customWidth="1"/>
    <col min="13069" max="13069" width="4.33203125" style="107" customWidth="1"/>
    <col min="13070" max="13071" width="4.77734375" style="107" customWidth="1"/>
    <col min="13072" max="13072" width="5.21875" style="107" customWidth="1"/>
    <col min="13073" max="13073" width="4.5546875" style="107" customWidth="1"/>
    <col min="13074" max="13074" width="5.109375" style="107" customWidth="1"/>
    <col min="13075" max="13075" width="4.33203125" style="107" customWidth="1"/>
    <col min="13076" max="13077" width="5.44140625" style="107" customWidth="1"/>
    <col min="13078" max="13312" width="8.109375" style="107"/>
    <col min="13313" max="13313" width="3.88671875" style="107" customWidth="1"/>
    <col min="13314" max="13314" width="14.5546875" style="107" customWidth="1"/>
    <col min="13315" max="13315" width="5.44140625" style="107" customWidth="1"/>
    <col min="13316" max="13316" width="4.33203125" style="107" customWidth="1"/>
    <col min="13317" max="13317" width="4.77734375" style="107" customWidth="1"/>
    <col min="13318" max="13318" width="5" style="107" customWidth="1"/>
    <col min="13319" max="13319" width="4.33203125" style="107" customWidth="1"/>
    <col min="13320" max="13320" width="4.44140625" style="107" customWidth="1"/>
    <col min="13321" max="13321" width="4.77734375" style="107" customWidth="1"/>
    <col min="13322" max="13323" width="5.33203125" style="107" customWidth="1"/>
    <col min="13324" max="13324" width="5.44140625" style="107" customWidth="1"/>
    <col min="13325" max="13325" width="4.33203125" style="107" customWidth="1"/>
    <col min="13326" max="13327" width="4.77734375" style="107" customWidth="1"/>
    <col min="13328" max="13328" width="5.21875" style="107" customWidth="1"/>
    <col min="13329" max="13329" width="4.5546875" style="107" customWidth="1"/>
    <col min="13330" max="13330" width="5.109375" style="107" customWidth="1"/>
    <col min="13331" max="13331" width="4.33203125" style="107" customWidth="1"/>
    <col min="13332" max="13333" width="5.44140625" style="107" customWidth="1"/>
    <col min="13334" max="13568" width="8.109375" style="107"/>
    <col min="13569" max="13569" width="3.88671875" style="107" customWidth="1"/>
    <col min="13570" max="13570" width="14.5546875" style="107" customWidth="1"/>
    <col min="13571" max="13571" width="5.44140625" style="107" customWidth="1"/>
    <col min="13572" max="13572" width="4.33203125" style="107" customWidth="1"/>
    <col min="13573" max="13573" width="4.77734375" style="107" customWidth="1"/>
    <col min="13574" max="13574" width="5" style="107" customWidth="1"/>
    <col min="13575" max="13575" width="4.33203125" style="107" customWidth="1"/>
    <col min="13576" max="13576" width="4.44140625" style="107" customWidth="1"/>
    <col min="13577" max="13577" width="4.77734375" style="107" customWidth="1"/>
    <col min="13578" max="13579" width="5.33203125" style="107" customWidth="1"/>
    <col min="13580" max="13580" width="5.44140625" style="107" customWidth="1"/>
    <col min="13581" max="13581" width="4.33203125" style="107" customWidth="1"/>
    <col min="13582" max="13583" width="4.77734375" style="107" customWidth="1"/>
    <col min="13584" max="13584" width="5.21875" style="107" customWidth="1"/>
    <col min="13585" max="13585" width="4.5546875" style="107" customWidth="1"/>
    <col min="13586" max="13586" width="5.109375" style="107" customWidth="1"/>
    <col min="13587" max="13587" width="4.33203125" style="107" customWidth="1"/>
    <col min="13588" max="13589" width="5.44140625" style="107" customWidth="1"/>
    <col min="13590" max="13824" width="8.109375" style="107"/>
    <col min="13825" max="13825" width="3.88671875" style="107" customWidth="1"/>
    <col min="13826" max="13826" width="14.5546875" style="107" customWidth="1"/>
    <col min="13827" max="13827" width="5.44140625" style="107" customWidth="1"/>
    <col min="13828" max="13828" width="4.33203125" style="107" customWidth="1"/>
    <col min="13829" max="13829" width="4.77734375" style="107" customWidth="1"/>
    <col min="13830" max="13830" width="5" style="107" customWidth="1"/>
    <col min="13831" max="13831" width="4.33203125" style="107" customWidth="1"/>
    <col min="13832" max="13832" width="4.44140625" style="107" customWidth="1"/>
    <col min="13833" max="13833" width="4.77734375" style="107" customWidth="1"/>
    <col min="13834" max="13835" width="5.33203125" style="107" customWidth="1"/>
    <col min="13836" max="13836" width="5.44140625" style="107" customWidth="1"/>
    <col min="13837" max="13837" width="4.33203125" style="107" customWidth="1"/>
    <col min="13838" max="13839" width="4.77734375" style="107" customWidth="1"/>
    <col min="13840" max="13840" width="5.21875" style="107" customWidth="1"/>
    <col min="13841" max="13841" width="4.5546875" style="107" customWidth="1"/>
    <col min="13842" max="13842" width="5.109375" style="107" customWidth="1"/>
    <col min="13843" max="13843" width="4.33203125" style="107" customWidth="1"/>
    <col min="13844" max="13845" width="5.44140625" style="107" customWidth="1"/>
    <col min="13846" max="14080" width="8.109375" style="107"/>
    <col min="14081" max="14081" width="3.88671875" style="107" customWidth="1"/>
    <col min="14082" max="14082" width="14.5546875" style="107" customWidth="1"/>
    <col min="14083" max="14083" width="5.44140625" style="107" customWidth="1"/>
    <col min="14084" max="14084" width="4.33203125" style="107" customWidth="1"/>
    <col min="14085" max="14085" width="4.77734375" style="107" customWidth="1"/>
    <col min="14086" max="14086" width="5" style="107" customWidth="1"/>
    <col min="14087" max="14087" width="4.33203125" style="107" customWidth="1"/>
    <col min="14088" max="14088" width="4.44140625" style="107" customWidth="1"/>
    <col min="14089" max="14089" width="4.77734375" style="107" customWidth="1"/>
    <col min="14090" max="14091" width="5.33203125" style="107" customWidth="1"/>
    <col min="14092" max="14092" width="5.44140625" style="107" customWidth="1"/>
    <col min="14093" max="14093" width="4.33203125" style="107" customWidth="1"/>
    <col min="14094" max="14095" width="4.77734375" style="107" customWidth="1"/>
    <col min="14096" max="14096" width="5.21875" style="107" customWidth="1"/>
    <col min="14097" max="14097" width="4.5546875" style="107" customWidth="1"/>
    <col min="14098" max="14098" width="5.109375" style="107" customWidth="1"/>
    <col min="14099" max="14099" width="4.33203125" style="107" customWidth="1"/>
    <col min="14100" max="14101" width="5.44140625" style="107" customWidth="1"/>
    <col min="14102" max="14336" width="8.109375" style="107"/>
    <col min="14337" max="14337" width="3.88671875" style="107" customWidth="1"/>
    <col min="14338" max="14338" width="14.5546875" style="107" customWidth="1"/>
    <col min="14339" max="14339" width="5.44140625" style="107" customWidth="1"/>
    <col min="14340" max="14340" width="4.33203125" style="107" customWidth="1"/>
    <col min="14341" max="14341" width="4.77734375" style="107" customWidth="1"/>
    <col min="14342" max="14342" width="5" style="107" customWidth="1"/>
    <col min="14343" max="14343" width="4.33203125" style="107" customWidth="1"/>
    <col min="14344" max="14344" width="4.44140625" style="107" customWidth="1"/>
    <col min="14345" max="14345" width="4.77734375" style="107" customWidth="1"/>
    <col min="14346" max="14347" width="5.33203125" style="107" customWidth="1"/>
    <col min="14348" max="14348" width="5.44140625" style="107" customWidth="1"/>
    <col min="14349" max="14349" width="4.33203125" style="107" customWidth="1"/>
    <col min="14350" max="14351" width="4.77734375" style="107" customWidth="1"/>
    <col min="14352" max="14352" width="5.21875" style="107" customWidth="1"/>
    <col min="14353" max="14353" width="4.5546875" style="107" customWidth="1"/>
    <col min="14354" max="14354" width="5.109375" style="107" customWidth="1"/>
    <col min="14355" max="14355" width="4.33203125" style="107" customWidth="1"/>
    <col min="14356" max="14357" width="5.44140625" style="107" customWidth="1"/>
    <col min="14358" max="14592" width="8.109375" style="107"/>
    <col min="14593" max="14593" width="3.88671875" style="107" customWidth="1"/>
    <col min="14594" max="14594" width="14.5546875" style="107" customWidth="1"/>
    <col min="14595" max="14595" width="5.44140625" style="107" customWidth="1"/>
    <col min="14596" max="14596" width="4.33203125" style="107" customWidth="1"/>
    <col min="14597" max="14597" width="4.77734375" style="107" customWidth="1"/>
    <col min="14598" max="14598" width="5" style="107" customWidth="1"/>
    <col min="14599" max="14599" width="4.33203125" style="107" customWidth="1"/>
    <col min="14600" max="14600" width="4.44140625" style="107" customWidth="1"/>
    <col min="14601" max="14601" width="4.77734375" style="107" customWidth="1"/>
    <col min="14602" max="14603" width="5.33203125" style="107" customWidth="1"/>
    <col min="14604" max="14604" width="5.44140625" style="107" customWidth="1"/>
    <col min="14605" max="14605" width="4.33203125" style="107" customWidth="1"/>
    <col min="14606" max="14607" width="4.77734375" style="107" customWidth="1"/>
    <col min="14608" max="14608" width="5.21875" style="107" customWidth="1"/>
    <col min="14609" max="14609" width="4.5546875" style="107" customWidth="1"/>
    <col min="14610" max="14610" width="5.109375" style="107" customWidth="1"/>
    <col min="14611" max="14611" width="4.33203125" style="107" customWidth="1"/>
    <col min="14612" max="14613" width="5.44140625" style="107" customWidth="1"/>
    <col min="14614" max="14848" width="8.109375" style="107"/>
    <col min="14849" max="14849" width="3.88671875" style="107" customWidth="1"/>
    <col min="14850" max="14850" width="14.5546875" style="107" customWidth="1"/>
    <col min="14851" max="14851" width="5.44140625" style="107" customWidth="1"/>
    <col min="14852" max="14852" width="4.33203125" style="107" customWidth="1"/>
    <col min="14853" max="14853" width="4.77734375" style="107" customWidth="1"/>
    <col min="14854" max="14854" width="5" style="107" customWidth="1"/>
    <col min="14855" max="14855" width="4.33203125" style="107" customWidth="1"/>
    <col min="14856" max="14856" width="4.44140625" style="107" customWidth="1"/>
    <col min="14857" max="14857" width="4.77734375" style="107" customWidth="1"/>
    <col min="14858" max="14859" width="5.33203125" style="107" customWidth="1"/>
    <col min="14860" max="14860" width="5.44140625" style="107" customWidth="1"/>
    <col min="14861" max="14861" width="4.33203125" style="107" customWidth="1"/>
    <col min="14862" max="14863" width="4.77734375" style="107" customWidth="1"/>
    <col min="14864" max="14864" width="5.21875" style="107" customWidth="1"/>
    <col min="14865" max="14865" width="4.5546875" style="107" customWidth="1"/>
    <col min="14866" max="14866" width="5.109375" style="107" customWidth="1"/>
    <col min="14867" max="14867" width="4.33203125" style="107" customWidth="1"/>
    <col min="14868" max="14869" width="5.44140625" style="107" customWidth="1"/>
    <col min="14870" max="15104" width="8.109375" style="107"/>
    <col min="15105" max="15105" width="3.88671875" style="107" customWidth="1"/>
    <col min="15106" max="15106" width="14.5546875" style="107" customWidth="1"/>
    <col min="15107" max="15107" width="5.44140625" style="107" customWidth="1"/>
    <col min="15108" max="15108" width="4.33203125" style="107" customWidth="1"/>
    <col min="15109" max="15109" width="4.77734375" style="107" customWidth="1"/>
    <col min="15110" max="15110" width="5" style="107" customWidth="1"/>
    <col min="15111" max="15111" width="4.33203125" style="107" customWidth="1"/>
    <col min="15112" max="15112" width="4.44140625" style="107" customWidth="1"/>
    <col min="15113" max="15113" width="4.77734375" style="107" customWidth="1"/>
    <col min="15114" max="15115" width="5.33203125" style="107" customWidth="1"/>
    <col min="15116" max="15116" width="5.44140625" style="107" customWidth="1"/>
    <col min="15117" max="15117" width="4.33203125" style="107" customWidth="1"/>
    <col min="15118" max="15119" width="4.77734375" style="107" customWidth="1"/>
    <col min="15120" max="15120" width="5.21875" style="107" customWidth="1"/>
    <col min="15121" max="15121" width="4.5546875" style="107" customWidth="1"/>
    <col min="15122" max="15122" width="5.109375" style="107" customWidth="1"/>
    <col min="15123" max="15123" width="4.33203125" style="107" customWidth="1"/>
    <col min="15124" max="15125" width="5.44140625" style="107" customWidth="1"/>
    <col min="15126" max="15360" width="8.109375" style="107"/>
    <col min="15361" max="15361" width="3.88671875" style="107" customWidth="1"/>
    <col min="15362" max="15362" width="14.5546875" style="107" customWidth="1"/>
    <col min="15363" max="15363" width="5.44140625" style="107" customWidth="1"/>
    <col min="15364" max="15364" width="4.33203125" style="107" customWidth="1"/>
    <col min="15365" max="15365" width="4.77734375" style="107" customWidth="1"/>
    <col min="15366" max="15366" width="5" style="107" customWidth="1"/>
    <col min="15367" max="15367" width="4.33203125" style="107" customWidth="1"/>
    <col min="15368" max="15368" width="4.44140625" style="107" customWidth="1"/>
    <col min="15369" max="15369" width="4.77734375" style="107" customWidth="1"/>
    <col min="15370" max="15371" width="5.33203125" style="107" customWidth="1"/>
    <col min="15372" max="15372" width="5.44140625" style="107" customWidth="1"/>
    <col min="15373" max="15373" width="4.33203125" style="107" customWidth="1"/>
    <col min="15374" max="15375" width="4.77734375" style="107" customWidth="1"/>
    <col min="15376" max="15376" width="5.21875" style="107" customWidth="1"/>
    <col min="15377" max="15377" width="4.5546875" style="107" customWidth="1"/>
    <col min="15378" max="15378" width="5.109375" style="107" customWidth="1"/>
    <col min="15379" max="15379" width="4.33203125" style="107" customWidth="1"/>
    <col min="15380" max="15381" width="5.44140625" style="107" customWidth="1"/>
    <col min="15382" max="15616" width="8.109375" style="107"/>
    <col min="15617" max="15617" width="3.88671875" style="107" customWidth="1"/>
    <col min="15618" max="15618" width="14.5546875" style="107" customWidth="1"/>
    <col min="15619" max="15619" width="5.44140625" style="107" customWidth="1"/>
    <col min="15620" max="15620" width="4.33203125" style="107" customWidth="1"/>
    <col min="15621" max="15621" width="4.77734375" style="107" customWidth="1"/>
    <col min="15622" max="15622" width="5" style="107" customWidth="1"/>
    <col min="15623" max="15623" width="4.33203125" style="107" customWidth="1"/>
    <col min="15624" max="15624" width="4.44140625" style="107" customWidth="1"/>
    <col min="15625" max="15625" width="4.77734375" style="107" customWidth="1"/>
    <col min="15626" max="15627" width="5.33203125" style="107" customWidth="1"/>
    <col min="15628" max="15628" width="5.44140625" style="107" customWidth="1"/>
    <col min="15629" max="15629" width="4.33203125" style="107" customWidth="1"/>
    <col min="15630" max="15631" width="4.77734375" style="107" customWidth="1"/>
    <col min="15632" max="15632" width="5.21875" style="107" customWidth="1"/>
    <col min="15633" max="15633" width="4.5546875" style="107" customWidth="1"/>
    <col min="15634" max="15634" width="5.109375" style="107" customWidth="1"/>
    <col min="15635" max="15635" width="4.33203125" style="107" customWidth="1"/>
    <col min="15636" max="15637" width="5.44140625" style="107" customWidth="1"/>
    <col min="15638" max="15872" width="8.109375" style="107"/>
    <col min="15873" max="15873" width="3.88671875" style="107" customWidth="1"/>
    <col min="15874" max="15874" width="14.5546875" style="107" customWidth="1"/>
    <col min="15875" max="15875" width="5.44140625" style="107" customWidth="1"/>
    <col min="15876" max="15876" width="4.33203125" style="107" customWidth="1"/>
    <col min="15877" max="15877" width="4.77734375" style="107" customWidth="1"/>
    <col min="15878" max="15878" width="5" style="107" customWidth="1"/>
    <col min="15879" max="15879" width="4.33203125" style="107" customWidth="1"/>
    <col min="15880" max="15880" width="4.44140625" style="107" customWidth="1"/>
    <col min="15881" max="15881" width="4.77734375" style="107" customWidth="1"/>
    <col min="15882" max="15883" width="5.33203125" style="107" customWidth="1"/>
    <col min="15884" max="15884" width="5.44140625" style="107" customWidth="1"/>
    <col min="15885" max="15885" width="4.33203125" style="107" customWidth="1"/>
    <col min="15886" max="15887" width="4.77734375" style="107" customWidth="1"/>
    <col min="15888" max="15888" width="5.21875" style="107" customWidth="1"/>
    <col min="15889" max="15889" width="4.5546875" style="107" customWidth="1"/>
    <col min="15890" max="15890" width="5.109375" style="107" customWidth="1"/>
    <col min="15891" max="15891" width="4.33203125" style="107" customWidth="1"/>
    <col min="15892" max="15893" width="5.44140625" style="107" customWidth="1"/>
    <col min="15894" max="16128" width="8.109375" style="107"/>
    <col min="16129" max="16129" width="3.88671875" style="107" customWidth="1"/>
    <col min="16130" max="16130" width="14.5546875" style="107" customWidth="1"/>
    <col min="16131" max="16131" width="5.44140625" style="107" customWidth="1"/>
    <col min="16132" max="16132" width="4.33203125" style="107" customWidth="1"/>
    <col min="16133" max="16133" width="4.77734375" style="107" customWidth="1"/>
    <col min="16134" max="16134" width="5" style="107" customWidth="1"/>
    <col min="16135" max="16135" width="4.33203125" style="107" customWidth="1"/>
    <col min="16136" max="16136" width="4.44140625" style="107" customWidth="1"/>
    <col min="16137" max="16137" width="4.77734375" style="107" customWidth="1"/>
    <col min="16138" max="16139" width="5.33203125" style="107" customWidth="1"/>
    <col min="16140" max="16140" width="5.44140625" style="107" customWidth="1"/>
    <col min="16141" max="16141" width="4.33203125" style="107" customWidth="1"/>
    <col min="16142" max="16143" width="4.77734375" style="107" customWidth="1"/>
    <col min="16144" max="16144" width="5.21875" style="107" customWidth="1"/>
    <col min="16145" max="16145" width="4.5546875" style="107" customWidth="1"/>
    <col min="16146" max="16146" width="5.109375" style="107" customWidth="1"/>
    <col min="16147" max="16147" width="4.33203125" style="107" customWidth="1"/>
    <col min="16148" max="16149" width="5.44140625" style="107" customWidth="1"/>
    <col min="16150" max="16384" width="8.109375" style="107"/>
  </cols>
  <sheetData>
    <row r="1" spans="1:21" ht="11.25" customHeight="1" thickBot="1" x14ac:dyDescent="0.35">
      <c r="A1" s="232" t="s">
        <v>0</v>
      </c>
      <c r="B1" s="232"/>
      <c r="C1" s="232"/>
      <c r="D1" s="232"/>
      <c r="E1" s="107" t="s">
        <v>1</v>
      </c>
      <c r="F1" s="108">
        <v>3</v>
      </c>
      <c r="G1" s="107" t="s">
        <v>2</v>
      </c>
      <c r="H1" s="107">
        <v>2021</v>
      </c>
      <c r="I1" s="233" t="s">
        <v>3</v>
      </c>
      <c r="J1" s="233"/>
      <c r="K1" s="233"/>
      <c r="L1" s="233"/>
      <c r="M1" s="109">
        <v>31</v>
      </c>
    </row>
    <row r="2" spans="1:21" ht="11.25" customHeight="1" x14ac:dyDescent="0.3">
      <c r="A2" s="110"/>
      <c r="B2" s="110"/>
      <c r="C2" s="111"/>
      <c r="D2" s="219" t="s">
        <v>4</v>
      </c>
      <c r="E2" s="220"/>
      <c r="F2" s="221"/>
      <c r="G2" s="219" t="s">
        <v>5</v>
      </c>
      <c r="H2" s="220"/>
      <c r="I2" s="221"/>
      <c r="J2" s="219" t="s">
        <v>6</v>
      </c>
      <c r="K2" s="220"/>
      <c r="L2" s="221"/>
      <c r="M2" s="219" t="s">
        <v>7</v>
      </c>
      <c r="N2" s="220"/>
      <c r="O2" s="221"/>
      <c r="P2" s="219" t="s">
        <v>8</v>
      </c>
      <c r="Q2" s="220"/>
      <c r="R2" s="221"/>
      <c r="S2" s="219" t="s">
        <v>9</v>
      </c>
      <c r="T2" s="220"/>
      <c r="U2" s="221"/>
    </row>
    <row r="3" spans="1:21" ht="11.25" customHeight="1" x14ac:dyDescent="0.3">
      <c r="A3" s="112" t="s">
        <v>10</v>
      </c>
      <c r="B3" s="112" t="s">
        <v>11</v>
      </c>
      <c r="C3" s="113" t="s">
        <v>12</v>
      </c>
      <c r="D3" s="114" t="s">
        <v>13</v>
      </c>
      <c r="E3" s="115" t="s">
        <v>14</v>
      </c>
      <c r="F3" s="116" t="s">
        <v>15</v>
      </c>
      <c r="G3" s="114" t="s">
        <v>13</v>
      </c>
      <c r="H3" s="115" t="s">
        <v>14</v>
      </c>
      <c r="I3" s="116" t="s">
        <v>15</v>
      </c>
      <c r="J3" s="114" t="s">
        <v>13</v>
      </c>
      <c r="K3" s="115" t="s">
        <v>14</v>
      </c>
      <c r="L3" s="116" t="s">
        <v>15</v>
      </c>
      <c r="M3" s="114" t="s">
        <v>13</v>
      </c>
      <c r="N3" s="115" t="s">
        <v>14</v>
      </c>
      <c r="O3" s="116" t="s">
        <v>15</v>
      </c>
      <c r="P3" s="114" t="s">
        <v>13</v>
      </c>
      <c r="Q3" s="115" t="s">
        <v>14</v>
      </c>
      <c r="R3" s="116" t="s">
        <v>15</v>
      </c>
      <c r="S3" s="114" t="s">
        <v>13</v>
      </c>
      <c r="T3" s="115" t="s">
        <v>14</v>
      </c>
      <c r="U3" s="116" t="s">
        <v>15</v>
      </c>
    </row>
    <row r="4" spans="1:21" ht="11.25" customHeight="1" x14ac:dyDescent="0.3">
      <c r="A4" s="112" t="s">
        <v>16</v>
      </c>
      <c r="B4" s="117" t="s">
        <v>17</v>
      </c>
      <c r="C4" s="113"/>
      <c r="D4" s="114"/>
      <c r="E4" s="110"/>
      <c r="F4" s="118"/>
      <c r="G4" s="114"/>
      <c r="H4" s="110"/>
      <c r="I4" s="118"/>
      <c r="J4" s="114"/>
      <c r="K4" s="110"/>
      <c r="L4" s="118"/>
      <c r="M4" s="114"/>
      <c r="N4" s="110"/>
      <c r="O4" s="118"/>
      <c r="P4" s="114"/>
      <c r="Q4" s="110"/>
      <c r="R4" s="118"/>
      <c r="S4" s="114"/>
      <c r="T4" s="110"/>
      <c r="U4" s="118"/>
    </row>
    <row r="5" spans="1:21" ht="11.25" customHeight="1" x14ac:dyDescent="0.3">
      <c r="A5" s="119">
        <v>1</v>
      </c>
      <c r="B5" s="120" t="s">
        <v>18</v>
      </c>
      <c r="C5" s="121" t="s">
        <v>19</v>
      </c>
      <c r="D5" s="122">
        <v>257</v>
      </c>
      <c r="E5" s="110">
        <v>260</v>
      </c>
      <c r="F5" s="17">
        <f>E5/D5</f>
        <v>1.0116731517509727</v>
      </c>
      <c r="G5" s="122">
        <v>260</v>
      </c>
      <c r="H5" s="110">
        <v>192</v>
      </c>
      <c r="I5" s="17">
        <f>H5/G5</f>
        <v>0.7384615384615385</v>
      </c>
      <c r="J5" s="123">
        <v>1474</v>
      </c>
      <c r="K5" s="110">
        <v>1150</v>
      </c>
      <c r="L5" s="17">
        <f>K5/J5</f>
        <v>0.78018995929443691</v>
      </c>
      <c r="M5" s="123">
        <v>500</v>
      </c>
      <c r="N5" s="110">
        <v>563</v>
      </c>
      <c r="O5" s="17">
        <f>N5/M5</f>
        <v>1.1259999999999999</v>
      </c>
      <c r="P5" s="124">
        <f>9360/12</f>
        <v>780</v>
      </c>
      <c r="Q5" s="110">
        <v>735</v>
      </c>
      <c r="R5" s="17">
        <f>Q5/P5</f>
        <v>0.94230769230769229</v>
      </c>
      <c r="S5" s="122">
        <v>158</v>
      </c>
      <c r="T5" s="110">
        <v>157</v>
      </c>
      <c r="U5" s="17">
        <f>T5/S5</f>
        <v>0.99367088607594933</v>
      </c>
    </row>
    <row r="6" spans="1:21" ht="11.25" customHeight="1" x14ac:dyDescent="0.3">
      <c r="A6" s="119">
        <v>2</v>
      </c>
      <c r="B6" s="120" t="s">
        <v>20</v>
      </c>
      <c r="C6" s="121" t="s">
        <v>21</v>
      </c>
      <c r="D6" s="122"/>
      <c r="E6" s="110"/>
      <c r="F6" s="19"/>
      <c r="G6" s="122"/>
      <c r="H6" s="110"/>
      <c r="I6" s="19"/>
      <c r="J6" s="123"/>
      <c r="K6" s="110"/>
      <c r="L6" s="19"/>
      <c r="M6" s="123"/>
      <c r="N6" s="110"/>
      <c r="O6" s="19"/>
      <c r="P6" s="124"/>
      <c r="Q6" s="110"/>
      <c r="R6" s="19"/>
      <c r="S6" s="122"/>
      <c r="T6" s="110"/>
      <c r="U6" s="19"/>
    </row>
    <row r="7" spans="1:21" ht="11.25" customHeight="1" x14ac:dyDescent="0.3">
      <c r="A7" s="119">
        <v>3</v>
      </c>
      <c r="B7" s="120" t="s">
        <v>22</v>
      </c>
      <c r="C7" s="121" t="s">
        <v>21</v>
      </c>
      <c r="D7" s="122"/>
      <c r="E7" s="110">
        <v>9</v>
      </c>
      <c r="F7" s="19"/>
      <c r="G7" s="122"/>
      <c r="H7" s="110">
        <v>16</v>
      </c>
      <c r="I7" s="19"/>
      <c r="J7" s="123"/>
      <c r="K7" s="110">
        <v>29</v>
      </c>
      <c r="L7" s="19"/>
      <c r="M7" s="123"/>
      <c r="N7" s="110">
        <v>12</v>
      </c>
      <c r="O7" s="19"/>
      <c r="P7" s="124"/>
      <c r="Q7" s="110">
        <v>16</v>
      </c>
      <c r="R7" s="19"/>
      <c r="S7" s="122"/>
      <c r="T7" s="110"/>
      <c r="U7" s="19"/>
    </row>
    <row r="8" spans="1:21" ht="11.25" customHeight="1" x14ac:dyDescent="0.3">
      <c r="A8" s="119">
        <v>4</v>
      </c>
      <c r="B8" s="120" t="s">
        <v>23</v>
      </c>
      <c r="C8" s="121" t="s">
        <v>24</v>
      </c>
      <c r="D8" s="122">
        <v>9</v>
      </c>
      <c r="E8" s="110">
        <v>9</v>
      </c>
      <c r="F8" s="17">
        <f>E8/D8</f>
        <v>1</v>
      </c>
      <c r="G8" s="122">
        <v>9</v>
      </c>
      <c r="H8" s="110">
        <v>16</v>
      </c>
      <c r="I8" s="17">
        <f>H8/G8</f>
        <v>1.7777777777777777</v>
      </c>
      <c r="J8" s="123">
        <v>28</v>
      </c>
      <c r="K8" s="110">
        <v>29</v>
      </c>
      <c r="L8" s="17">
        <f>K8/J8</f>
        <v>1.0357142857142858</v>
      </c>
      <c r="M8" s="123">
        <v>10</v>
      </c>
      <c r="N8" s="110">
        <v>12</v>
      </c>
      <c r="O8" s="17">
        <f>N8/M8</f>
        <v>1.2</v>
      </c>
      <c r="P8" s="124">
        <v>9</v>
      </c>
      <c r="Q8" s="110">
        <v>16</v>
      </c>
      <c r="R8" s="17">
        <f>Q8/P8</f>
        <v>1.7777777777777777</v>
      </c>
      <c r="S8" s="122"/>
      <c r="T8" s="110"/>
      <c r="U8" s="19"/>
    </row>
    <row r="9" spans="1:21" ht="11.25" customHeight="1" x14ac:dyDescent="0.3">
      <c r="A9" s="119">
        <v>5</v>
      </c>
      <c r="B9" s="120" t="s">
        <v>25</v>
      </c>
      <c r="C9" s="121" t="s">
        <v>24</v>
      </c>
      <c r="D9" s="125"/>
      <c r="E9" s="110"/>
      <c r="F9" s="19"/>
      <c r="G9" s="126"/>
      <c r="H9" s="110"/>
      <c r="I9" s="19"/>
      <c r="J9" s="126"/>
      <c r="K9" s="22"/>
      <c r="L9" s="19"/>
      <c r="M9" s="126"/>
      <c r="N9" s="110"/>
      <c r="O9" s="19"/>
      <c r="P9" s="127"/>
      <c r="Q9" s="110"/>
      <c r="R9" s="19"/>
      <c r="S9" s="125"/>
      <c r="T9" s="110"/>
      <c r="U9" s="19"/>
    </row>
    <row r="10" spans="1:21" ht="11.25" customHeight="1" x14ac:dyDescent="0.3">
      <c r="A10" s="119">
        <v>6</v>
      </c>
      <c r="B10" s="120" t="s">
        <v>26</v>
      </c>
      <c r="C10" s="121" t="s">
        <v>27</v>
      </c>
      <c r="D10" s="122"/>
      <c r="E10" s="110"/>
      <c r="F10" s="19"/>
      <c r="G10" s="123"/>
      <c r="H10" s="110"/>
      <c r="I10" s="19"/>
      <c r="J10" s="123"/>
      <c r="K10" s="23"/>
      <c r="L10" s="19"/>
      <c r="M10" s="123"/>
      <c r="N10" s="110"/>
      <c r="O10" s="19"/>
      <c r="P10" s="124"/>
      <c r="Q10" s="110"/>
      <c r="R10" s="19"/>
      <c r="S10" s="122"/>
      <c r="T10" s="110"/>
      <c r="U10" s="19"/>
    </row>
    <row r="11" spans="1:21" ht="11.25" customHeight="1" x14ac:dyDescent="0.3">
      <c r="A11" s="119">
        <v>7</v>
      </c>
      <c r="B11" s="120" t="s">
        <v>28</v>
      </c>
      <c r="C11" s="121" t="s">
        <v>29</v>
      </c>
      <c r="D11" s="122"/>
      <c r="E11" s="110">
        <v>59</v>
      </c>
      <c r="F11" s="19"/>
      <c r="G11" s="124"/>
      <c r="H11" s="128">
        <v>42</v>
      </c>
      <c r="I11" s="19"/>
      <c r="J11" s="123">
        <v>169</v>
      </c>
      <c r="K11" s="110">
        <v>210</v>
      </c>
      <c r="L11" s="26">
        <f>K11/J11</f>
        <v>1.2426035502958579</v>
      </c>
      <c r="M11" s="123"/>
      <c r="N11" s="110">
        <v>59</v>
      </c>
      <c r="O11" s="19"/>
      <c r="P11" s="124"/>
      <c r="Q11" s="110">
        <v>45</v>
      </c>
      <c r="R11" s="19"/>
      <c r="S11" s="122"/>
      <c r="T11" s="110">
        <v>89</v>
      </c>
      <c r="U11" s="19"/>
    </row>
    <row r="12" spans="1:21" ht="11.25" customHeight="1" x14ac:dyDescent="0.3">
      <c r="A12" s="119">
        <v>8</v>
      </c>
      <c r="B12" s="120" t="s">
        <v>30</v>
      </c>
      <c r="C12" s="121" t="s">
        <v>19</v>
      </c>
      <c r="D12" s="122"/>
      <c r="E12" s="110"/>
      <c r="F12" s="19"/>
      <c r="G12" s="123"/>
      <c r="H12" s="110"/>
      <c r="I12" s="19"/>
      <c r="J12" s="123"/>
      <c r="K12" s="110"/>
      <c r="L12" s="19"/>
      <c r="M12" s="123"/>
      <c r="N12" s="110"/>
      <c r="O12" s="19"/>
      <c r="P12" s="124"/>
      <c r="Q12" s="110"/>
      <c r="R12" s="19"/>
      <c r="S12" s="122"/>
      <c r="T12" s="110"/>
      <c r="U12" s="19"/>
    </row>
    <row r="13" spans="1:21" ht="11.25" customHeight="1" x14ac:dyDescent="0.3">
      <c r="A13" s="119">
        <v>9</v>
      </c>
      <c r="B13" s="120" t="s">
        <v>31</v>
      </c>
      <c r="C13" s="121" t="s">
        <v>19</v>
      </c>
      <c r="D13" s="122">
        <v>19</v>
      </c>
      <c r="E13" s="110">
        <v>31</v>
      </c>
      <c r="F13" s="17">
        <f>E13/D13</f>
        <v>1.631578947368421</v>
      </c>
      <c r="G13" s="123"/>
      <c r="H13" s="110"/>
      <c r="I13" s="27"/>
      <c r="J13" s="123">
        <v>70</v>
      </c>
      <c r="K13" s="110">
        <v>74</v>
      </c>
      <c r="L13" s="17">
        <f>K13/J13</f>
        <v>1.0571428571428572</v>
      </c>
      <c r="M13" s="123">
        <v>14</v>
      </c>
      <c r="N13" s="110">
        <v>15</v>
      </c>
      <c r="O13" s="17">
        <f>N13/M13</f>
        <v>1.0714285714285714</v>
      </c>
      <c r="P13" s="129"/>
      <c r="Q13" s="110">
        <v>0</v>
      </c>
      <c r="R13" s="19"/>
      <c r="S13" s="122">
        <f>250/12</f>
        <v>20.833333333333332</v>
      </c>
      <c r="T13" s="110">
        <v>34</v>
      </c>
      <c r="U13" s="17">
        <f>T13/S13</f>
        <v>1.6320000000000001</v>
      </c>
    </row>
    <row r="14" spans="1:21" ht="11.25" customHeight="1" x14ac:dyDescent="0.3">
      <c r="A14" s="119">
        <v>10</v>
      </c>
      <c r="B14" s="120" t="s">
        <v>32</v>
      </c>
      <c r="C14" s="121" t="s">
        <v>19</v>
      </c>
      <c r="D14" s="123"/>
      <c r="E14" s="110"/>
      <c r="F14" s="28"/>
      <c r="G14" s="123"/>
      <c r="H14" s="110"/>
      <c r="I14" s="28"/>
      <c r="J14" s="123"/>
      <c r="K14" s="110"/>
      <c r="L14" s="28"/>
      <c r="M14" s="123"/>
      <c r="N14" s="110"/>
      <c r="O14" s="28"/>
      <c r="P14" s="124"/>
      <c r="Q14" s="110"/>
      <c r="R14" s="28"/>
      <c r="S14" s="122"/>
      <c r="T14" s="110"/>
      <c r="U14" s="28"/>
    </row>
    <row r="15" spans="1:21" ht="11.25" customHeight="1" x14ac:dyDescent="0.3">
      <c r="A15" s="130" t="s">
        <v>33</v>
      </c>
      <c r="B15" s="130" t="s">
        <v>34</v>
      </c>
      <c r="C15" s="131"/>
      <c r="D15" s="132"/>
      <c r="E15" s="115"/>
      <c r="F15" s="28"/>
      <c r="G15" s="132"/>
      <c r="H15" s="115"/>
      <c r="I15" s="28"/>
      <c r="J15" s="132"/>
      <c r="K15" s="115"/>
      <c r="L15" s="28"/>
      <c r="M15" s="132"/>
      <c r="N15" s="115"/>
      <c r="O15" s="28"/>
      <c r="P15" s="133"/>
      <c r="Q15" s="115"/>
      <c r="R15" s="28"/>
      <c r="S15" s="132"/>
      <c r="T15" s="115"/>
      <c r="U15" s="28"/>
    </row>
    <row r="16" spans="1:21" ht="11.25" customHeight="1" thickBot="1" x14ac:dyDescent="0.35">
      <c r="A16" s="130"/>
      <c r="B16" s="120" t="s">
        <v>18</v>
      </c>
      <c r="C16" s="121" t="s">
        <v>19</v>
      </c>
      <c r="D16" s="134"/>
      <c r="E16" s="135">
        <v>298</v>
      </c>
      <c r="F16" s="34"/>
      <c r="G16" s="134"/>
      <c r="H16" s="135">
        <v>155</v>
      </c>
      <c r="I16" s="34"/>
      <c r="J16" s="134"/>
      <c r="K16" s="135">
        <v>0</v>
      </c>
      <c r="L16" s="34"/>
      <c r="M16" s="134"/>
      <c r="N16" s="135">
        <v>235</v>
      </c>
      <c r="O16" s="34"/>
      <c r="P16" s="136"/>
      <c r="Q16" s="135">
        <v>284</v>
      </c>
      <c r="R16" s="34"/>
      <c r="S16" s="134"/>
      <c r="T16" s="135">
        <v>0</v>
      </c>
      <c r="U16" s="34"/>
    </row>
    <row r="17" spans="1:21" s="137" customFormat="1" ht="11.25" customHeight="1" thickBot="1" x14ac:dyDescent="0.35">
      <c r="F17" s="138">
        <f>(F5+F8+F13)/3</f>
        <v>1.2144173663731312</v>
      </c>
      <c r="G17" s="138"/>
      <c r="H17" s="138"/>
      <c r="I17" s="138">
        <f>(I5+I8)/2</f>
        <v>1.2581196581196581</v>
      </c>
      <c r="J17" s="138"/>
      <c r="K17" s="138"/>
      <c r="L17" s="138">
        <f>(L5+L8+L11+L13)/4</f>
        <v>1.0289126631118595</v>
      </c>
      <c r="M17" s="138"/>
      <c r="N17" s="138"/>
      <c r="O17" s="138">
        <f>(O5+O8+O13)/3</f>
        <v>1.1324761904761902</v>
      </c>
      <c r="P17" s="139"/>
      <c r="Q17" s="139"/>
      <c r="R17" s="138">
        <f>(R5+R8)/2</f>
        <v>1.3600427350427351</v>
      </c>
      <c r="S17" s="138"/>
      <c r="T17" s="138"/>
      <c r="U17" s="138">
        <f>(U5+U13)/2</f>
        <v>1.3128354430379747</v>
      </c>
    </row>
    <row r="18" spans="1:21" ht="11.25" customHeight="1" x14ac:dyDescent="0.3">
      <c r="A18" s="110"/>
      <c r="B18" s="110"/>
      <c r="C18" s="111"/>
      <c r="D18" s="219" t="s">
        <v>35</v>
      </c>
      <c r="E18" s="220"/>
      <c r="F18" s="221"/>
      <c r="G18" s="219" t="s">
        <v>36</v>
      </c>
      <c r="H18" s="220"/>
      <c r="I18" s="221"/>
      <c r="J18" s="219" t="s">
        <v>37</v>
      </c>
      <c r="K18" s="220"/>
      <c r="L18" s="221"/>
      <c r="M18" s="219" t="s">
        <v>38</v>
      </c>
      <c r="N18" s="220"/>
      <c r="O18" s="221"/>
      <c r="P18" s="219" t="s">
        <v>39</v>
      </c>
      <c r="Q18" s="220"/>
      <c r="R18" s="221"/>
      <c r="S18" s="219" t="s">
        <v>40</v>
      </c>
      <c r="T18" s="220"/>
      <c r="U18" s="221"/>
    </row>
    <row r="19" spans="1:21" ht="11.25" customHeight="1" x14ac:dyDescent="0.3">
      <c r="A19" s="112" t="s">
        <v>10</v>
      </c>
      <c r="B19" s="112" t="s">
        <v>11</v>
      </c>
      <c r="C19" s="113" t="s">
        <v>12</v>
      </c>
      <c r="D19" s="114" t="s">
        <v>13</v>
      </c>
      <c r="E19" s="115" t="s">
        <v>14</v>
      </c>
      <c r="F19" s="116" t="s">
        <v>15</v>
      </c>
      <c r="G19" s="114" t="s">
        <v>13</v>
      </c>
      <c r="H19" s="115" t="s">
        <v>14</v>
      </c>
      <c r="I19" s="116" t="s">
        <v>15</v>
      </c>
      <c r="J19" s="114" t="s">
        <v>13</v>
      </c>
      <c r="K19" s="115" t="s">
        <v>14</v>
      </c>
      <c r="L19" s="116" t="s">
        <v>15</v>
      </c>
      <c r="M19" s="114" t="s">
        <v>13</v>
      </c>
      <c r="N19" s="115" t="s">
        <v>14</v>
      </c>
      <c r="O19" s="116" t="s">
        <v>15</v>
      </c>
      <c r="P19" s="114" t="s">
        <v>13</v>
      </c>
      <c r="Q19" s="115" t="s">
        <v>14</v>
      </c>
      <c r="R19" s="116" t="s">
        <v>15</v>
      </c>
      <c r="S19" s="114" t="s">
        <v>13</v>
      </c>
      <c r="T19" s="115" t="s">
        <v>14</v>
      </c>
      <c r="U19" s="116" t="s">
        <v>15</v>
      </c>
    </row>
    <row r="20" spans="1:21" ht="11.25" customHeight="1" x14ac:dyDescent="0.3">
      <c r="A20" s="112" t="s">
        <v>16</v>
      </c>
      <c r="B20" s="117" t="s">
        <v>17</v>
      </c>
      <c r="C20" s="113"/>
      <c r="D20" s="114"/>
      <c r="E20" s="110"/>
      <c r="F20" s="118"/>
      <c r="G20" s="114"/>
      <c r="H20" s="110"/>
      <c r="I20" s="118"/>
      <c r="J20" s="114"/>
      <c r="K20" s="110"/>
      <c r="L20" s="118"/>
      <c r="M20" s="114"/>
      <c r="N20" s="110"/>
      <c r="O20" s="118"/>
      <c r="P20" s="114"/>
      <c r="Q20" s="110"/>
      <c r="R20" s="118"/>
      <c r="S20" s="114"/>
      <c r="T20" s="110"/>
      <c r="U20" s="118"/>
    </row>
    <row r="21" spans="1:21" ht="11.25" customHeight="1" x14ac:dyDescent="0.3">
      <c r="A21" s="119">
        <v>1</v>
      </c>
      <c r="B21" s="120" t="s">
        <v>18</v>
      </c>
      <c r="C21" s="121" t="s">
        <v>19</v>
      </c>
      <c r="D21" s="123">
        <v>330</v>
      </c>
      <c r="E21" s="110">
        <v>288</v>
      </c>
      <c r="F21" s="17">
        <f>E21/D21</f>
        <v>0.87272727272727268</v>
      </c>
      <c r="G21" s="123">
        <v>22</v>
      </c>
      <c r="H21" s="110">
        <v>20</v>
      </c>
      <c r="I21" s="17">
        <f>H21/G21</f>
        <v>0.90909090909090906</v>
      </c>
      <c r="J21" s="123">
        <v>470</v>
      </c>
      <c r="K21" s="110">
        <v>485</v>
      </c>
      <c r="L21" s="17">
        <f>K21/J21</f>
        <v>1.0319148936170213</v>
      </c>
      <c r="M21" s="123">
        <v>198</v>
      </c>
      <c r="N21" s="110">
        <v>199</v>
      </c>
      <c r="O21" s="17">
        <f>N21/M21</f>
        <v>1.005050505050505</v>
      </c>
      <c r="P21" s="122">
        <v>200</v>
      </c>
      <c r="Q21" s="140">
        <v>247</v>
      </c>
      <c r="R21" s="17">
        <f>Q21/P21</f>
        <v>1.2350000000000001</v>
      </c>
      <c r="S21" s="123">
        <v>1612</v>
      </c>
      <c r="T21" s="110">
        <v>1298</v>
      </c>
      <c r="U21" s="17">
        <f>T21/S21</f>
        <v>0.80521091811414391</v>
      </c>
    </row>
    <row r="22" spans="1:21" ht="11.25" customHeight="1" x14ac:dyDescent="0.3">
      <c r="A22" s="119"/>
      <c r="B22" s="120"/>
      <c r="C22" s="121"/>
      <c r="D22" s="123"/>
      <c r="E22" s="110"/>
      <c r="F22" s="19"/>
      <c r="G22" s="123"/>
      <c r="H22" s="110"/>
      <c r="I22" s="19"/>
      <c r="J22" s="123"/>
      <c r="K22" s="110"/>
      <c r="L22" s="19"/>
      <c r="M22" s="123"/>
      <c r="N22" s="110"/>
      <c r="O22" s="19"/>
      <c r="P22" s="122"/>
      <c r="Q22" s="140"/>
      <c r="R22" s="19"/>
      <c r="S22" s="123"/>
      <c r="T22" s="110"/>
      <c r="U22" s="19"/>
    </row>
    <row r="23" spans="1:21" ht="11.25" customHeight="1" x14ac:dyDescent="0.3">
      <c r="A23" s="119">
        <v>3</v>
      </c>
      <c r="B23" s="120" t="s">
        <v>22</v>
      </c>
      <c r="C23" s="121" t="s">
        <v>21</v>
      </c>
      <c r="D23" s="123"/>
      <c r="E23" s="110">
        <v>4</v>
      </c>
      <c r="F23" s="19"/>
      <c r="G23" s="123"/>
      <c r="H23" s="110"/>
      <c r="I23" s="19"/>
      <c r="J23" s="123"/>
      <c r="K23" s="110">
        <v>10</v>
      </c>
      <c r="L23" s="19"/>
      <c r="M23" s="123"/>
      <c r="N23" s="110">
        <v>10</v>
      </c>
      <c r="O23" s="19"/>
      <c r="P23" s="122"/>
      <c r="Q23" s="140">
        <v>12</v>
      </c>
      <c r="R23" s="19"/>
      <c r="S23" s="123"/>
      <c r="T23" s="110">
        <v>10</v>
      </c>
      <c r="U23" s="19"/>
    </row>
    <row r="24" spans="1:21" ht="11.25" customHeight="1" x14ac:dyDescent="0.3">
      <c r="A24" s="119">
        <v>4</v>
      </c>
      <c r="B24" s="120" t="s">
        <v>23</v>
      </c>
      <c r="C24" s="121" t="s">
        <v>24</v>
      </c>
      <c r="D24" s="123">
        <v>10</v>
      </c>
      <c r="E24" s="110">
        <v>10</v>
      </c>
      <c r="F24" s="17">
        <f>E24/D24</f>
        <v>1</v>
      </c>
      <c r="G24" s="123"/>
      <c r="H24" s="110"/>
      <c r="I24" s="19"/>
      <c r="J24" s="123">
        <v>10</v>
      </c>
      <c r="K24" s="110">
        <v>10</v>
      </c>
      <c r="L24" s="17">
        <f>K24/J24</f>
        <v>1</v>
      </c>
      <c r="M24" s="123">
        <v>10</v>
      </c>
      <c r="N24" s="110">
        <v>10</v>
      </c>
      <c r="O24" s="17">
        <f>N24/M24</f>
        <v>1</v>
      </c>
      <c r="P24" s="122">
        <v>12</v>
      </c>
      <c r="Q24" s="140">
        <v>12</v>
      </c>
      <c r="R24" s="17">
        <f>Q24/P24</f>
        <v>1</v>
      </c>
      <c r="S24" s="123">
        <v>27</v>
      </c>
      <c r="T24" s="110">
        <v>30</v>
      </c>
      <c r="U24" s="17">
        <f>T24/S24</f>
        <v>1.1111111111111112</v>
      </c>
    </row>
    <row r="25" spans="1:21" ht="11.25" customHeight="1" x14ac:dyDescent="0.3">
      <c r="A25" s="119">
        <v>5</v>
      </c>
      <c r="B25" s="120" t="s">
        <v>25</v>
      </c>
      <c r="C25" s="121" t="s">
        <v>24</v>
      </c>
      <c r="D25" s="126"/>
      <c r="E25" s="110"/>
      <c r="F25" s="19"/>
      <c r="G25" s="126"/>
      <c r="H25" s="110"/>
      <c r="I25" s="19"/>
      <c r="J25" s="126"/>
      <c r="K25" s="110"/>
      <c r="L25" s="28"/>
      <c r="M25" s="126"/>
      <c r="N25" s="110"/>
      <c r="O25" s="19"/>
      <c r="P25" s="125"/>
      <c r="Q25" s="140"/>
      <c r="R25" s="19"/>
      <c r="S25" s="126"/>
      <c r="T25" s="141"/>
      <c r="U25" s="19"/>
    </row>
    <row r="26" spans="1:21" ht="11.25" customHeight="1" x14ac:dyDescent="0.3">
      <c r="A26" s="119">
        <v>6</v>
      </c>
      <c r="B26" s="120" t="s">
        <v>26</v>
      </c>
      <c r="C26" s="121" t="s">
        <v>27</v>
      </c>
      <c r="D26" s="123"/>
      <c r="E26" s="110"/>
      <c r="F26" s="19"/>
      <c r="G26" s="123"/>
      <c r="H26" s="110"/>
      <c r="I26" s="19"/>
      <c r="J26" s="123"/>
      <c r="K26" s="110"/>
      <c r="L26" s="28"/>
      <c r="M26" s="123"/>
      <c r="N26" s="110"/>
      <c r="O26" s="19"/>
      <c r="P26" s="122"/>
      <c r="Q26" s="140"/>
      <c r="R26" s="19"/>
      <c r="S26" s="123"/>
      <c r="T26" s="110"/>
      <c r="U26" s="19"/>
    </row>
    <row r="27" spans="1:21" ht="11.25" customHeight="1" x14ac:dyDescent="0.3">
      <c r="A27" s="119">
        <v>7</v>
      </c>
      <c r="B27" s="120" t="s">
        <v>28</v>
      </c>
      <c r="C27" s="121" t="s">
        <v>29</v>
      </c>
      <c r="D27" s="123"/>
      <c r="E27" s="110">
        <v>51</v>
      </c>
      <c r="F27" s="19"/>
      <c r="G27" s="123"/>
      <c r="H27" s="110">
        <v>32</v>
      </c>
      <c r="I27" s="19"/>
      <c r="J27" s="123"/>
      <c r="K27" s="110">
        <v>79</v>
      </c>
      <c r="L27" s="28"/>
      <c r="M27" s="123"/>
      <c r="N27" s="110">
        <v>57</v>
      </c>
      <c r="O27" s="19"/>
      <c r="P27" s="122"/>
      <c r="Q27" s="140">
        <v>63</v>
      </c>
      <c r="R27" s="19"/>
      <c r="S27" s="123"/>
      <c r="T27" s="110">
        <v>90</v>
      </c>
      <c r="U27" s="19"/>
    </row>
    <row r="28" spans="1:21" ht="11.25" customHeight="1" x14ac:dyDescent="0.3">
      <c r="A28" s="119">
        <v>8</v>
      </c>
      <c r="B28" s="120" t="s">
        <v>30</v>
      </c>
      <c r="C28" s="121" t="s">
        <v>19</v>
      </c>
      <c r="D28" s="123"/>
      <c r="E28" s="110"/>
      <c r="F28" s="19"/>
      <c r="G28" s="123"/>
      <c r="H28" s="110"/>
      <c r="I28" s="19"/>
      <c r="J28" s="123"/>
      <c r="K28" s="110"/>
      <c r="L28" s="28"/>
      <c r="M28" s="123"/>
      <c r="N28" s="110"/>
      <c r="O28" s="19"/>
      <c r="P28" s="122"/>
      <c r="Q28" s="140"/>
      <c r="R28" s="19"/>
      <c r="S28" s="123"/>
      <c r="T28" s="110"/>
      <c r="U28" s="19"/>
    </row>
    <row r="29" spans="1:21" ht="11.25" customHeight="1" x14ac:dyDescent="0.3">
      <c r="A29" s="119">
        <v>9</v>
      </c>
      <c r="B29" s="120" t="s">
        <v>31</v>
      </c>
      <c r="C29" s="121" t="s">
        <v>19</v>
      </c>
      <c r="D29" s="123">
        <v>20</v>
      </c>
      <c r="E29" s="110">
        <v>19</v>
      </c>
      <c r="F29" s="17">
        <f>E29/D29</f>
        <v>0.95</v>
      </c>
      <c r="G29" s="123"/>
      <c r="H29" s="110"/>
      <c r="I29" s="19"/>
      <c r="J29" s="123"/>
      <c r="K29" s="110"/>
      <c r="L29" s="28"/>
      <c r="M29" s="123">
        <v>15</v>
      </c>
      <c r="N29" s="110">
        <v>16</v>
      </c>
      <c r="O29" s="26">
        <f>N29/M29</f>
        <v>1.0666666666666667</v>
      </c>
      <c r="P29" s="122">
        <f>285/12</f>
        <v>23.75</v>
      </c>
      <c r="Q29" s="140">
        <v>22</v>
      </c>
      <c r="R29" s="17">
        <f>Q29/P29</f>
        <v>0.9263157894736842</v>
      </c>
      <c r="S29" s="123">
        <v>68</v>
      </c>
      <c r="T29" s="110">
        <v>69</v>
      </c>
      <c r="U29" s="17">
        <f>T29/S29</f>
        <v>1.0147058823529411</v>
      </c>
    </row>
    <row r="30" spans="1:21" ht="11.25" customHeight="1" x14ac:dyDescent="0.3">
      <c r="A30" s="119">
        <v>10</v>
      </c>
      <c r="B30" s="120" t="s">
        <v>32</v>
      </c>
      <c r="C30" s="121" t="s">
        <v>19</v>
      </c>
      <c r="D30" s="123"/>
      <c r="E30" s="110"/>
      <c r="F30" s="28"/>
      <c r="G30" s="123"/>
      <c r="H30" s="110"/>
      <c r="I30" s="28"/>
      <c r="J30" s="123"/>
      <c r="K30" s="110"/>
      <c r="L30" s="28"/>
      <c r="M30" s="123"/>
      <c r="N30" s="110"/>
      <c r="O30" s="28"/>
      <c r="P30" s="122"/>
      <c r="Q30" s="140"/>
      <c r="R30" s="28"/>
      <c r="S30" s="123"/>
      <c r="T30" s="110"/>
      <c r="U30" s="28"/>
    </row>
    <row r="31" spans="1:21" ht="11.25" customHeight="1" x14ac:dyDescent="0.3">
      <c r="A31" s="130" t="s">
        <v>33</v>
      </c>
      <c r="B31" s="130" t="s">
        <v>34</v>
      </c>
      <c r="C31" s="131"/>
      <c r="D31" s="132"/>
      <c r="F31" s="28"/>
      <c r="G31" s="132"/>
      <c r="H31" s="115"/>
      <c r="I31" s="28"/>
      <c r="J31" s="132"/>
      <c r="K31" s="115"/>
      <c r="L31" s="28"/>
      <c r="M31" s="132"/>
      <c r="N31" s="115"/>
      <c r="O31" s="28"/>
      <c r="P31" s="132"/>
      <c r="Q31" s="115"/>
      <c r="R31" s="28"/>
      <c r="S31" s="132"/>
      <c r="T31" s="115"/>
      <c r="U31" s="28"/>
    </row>
    <row r="32" spans="1:21" ht="11.25" customHeight="1" thickBot="1" x14ac:dyDescent="0.35">
      <c r="A32" s="130"/>
      <c r="B32" s="120" t="s">
        <v>18</v>
      </c>
      <c r="C32" s="121" t="s">
        <v>19</v>
      </c>
      <c r="D32" s="134"/>
      <c r="E32" s="115">
        <v>0</v>
      </c>
      <c r="F32" s="34"/>
      <c r="G32" s="134"/>
      <c r="H32" s="135">
        <v>1029</v>
      </c>
      <c r="I32" s="34"/>
      <c r="J32" s="134"/>
      <c r="K32" s="135">
        <v>561</v>
      </c>
      <c r="L32" s="34"/>
      <c r="M32" s="134"/>
      <c r="N32" s="135">
        <v>146</v>
      </c>
      <c r="O32" s="34"/>
      <c r="P32" s="134"/>
      <c r="Q32" s="135">
        <v>358</v>
      </c>
      <c r="R32" s="34"/>
      <c r="S32" s="134"/>
      <c r="T32" s="135">
        <v>0</v>
      </c>
      <c r="U32" s="34"/>
    </row>
    <row r="33" spans="1:21" s="137" customFormat="1" ht="11.25" customHeight="1" thickBot="1" x14ac:dyDescent="0.35">
      <c r="A33" s="142"/>
      <c r="B33" s="143"/>
      <c r="C33" s="144"/>
      <c r="D33" s="145"/>
      <c r="E33" s="146"/>
      <c r="F33" s="45">
        <f>(F21+F24+F29)/3</f>
        <v>0.94090909090909081</v>
      </c>
      <c r="G33" s="45"/>
      <c r="H33" s="45"/>
      <c r="I33" s="45">
        <f>(I21)/1</f>
        <v>0.90909090909090906</v>
      </c>
      <c r="J33" s="45"/>
      <c r="K33" s="45"/>
      <c r="L33" s="45">
        <f>(L21+L24)/2</f>
        <v>1.0159574468085106</v>
      </c>
      <c r="M33" s="45"/>
      <c r="N33" s="45"/>
      <c r="O33" s="45">
        <f>(O21+O24+O29)/3</f>
        <v>1.0239057239057239</v>
      </c>
      <c r="P33" s="46"/>
      <c r="Q33" s="46"/>
      <c r="R33" s="45">
        <f>(R21+R24+R29)/3</f>
        <v>1.0537719298245616</v>
      </c>
      <c r="S33" s="45"/>
      <c r="T33" s="45"/>
      <c r="U33" s="45">
        <f>(U21+U24+U29)/3</f>
        <v>0.97700930385939877</v>
      </c>
    </row>
    <row r="34" spans="1:21" ht="11.25" customHeight="1" x14ac:dyDescent="0.3">
      <c r="A34" s="110"/>
      <c r="B34" s="110"/>
      <c r="C34" s="111"/>
      <c r="D34" s="219" t="s">
        <v>41</v>
      </c>
      <c r="E34" s="220"/>
      <c r="F34" s="221"/>
      <c r="G34" s="219" t="s">
        <v>42</v>
      </c>
      <c r="H34" s="220"/>
      <c r="I34" s="221"/>
      <c r="J34" s="229" t="s">
        <v>43</v>
      </c>
      <c r="K34" s="230"/>
      <c r="L34" s="231"/>
      <c r="M34" s="219" t="s">
        <v>44</v>
      </c>
      <c r="N34" s="220"/>
      <c r="O34" s="221"/>
      <c r="P34" s="219" t="s">
        <v>45</v>
      </c>
      <c r="Q34" s="220"/>
      <c r="R34" s="221"/>
      <c r="S34" s="219" t="s">
        <v>46</v>
      </c>
      <c r="T34" s="220"/>
      <c r="U34" s="221"/>
    </row>
    <row r="35" spans="1:21" ht="11.25" customHeight="1" x14ac:dyDescent="0.3">
      <c r="A35" s="112" t="s">
        <v>10</v>
      </c>
      <c r="B35" s="112" t="s">
        <v>11</v>
      </c>
      <c r="C35" s="113" t="s">
        <v>12</v>
      </c>
      <c r="D35" s="114" t="s">
        <v>13</v>
      </c>
      <c r="E35" s="115" t="s">
        <v>14</v>
      </c>
      <c r="F35" s="116" t="s">
        <v>15</v>
      </c>
      <c r="G35" s="114" t="s">
        <v>13</v>
      </c>
      <c r="H35" s="115" t="s">
        <v>14</v>
      </c>
      <c r="I35" s="116" t="s">
        <v>15</v>
      </c>
      <c r="J35" s="147" t="s">
        <v>13</v>
      </c>
      <c r="K35" s="148" t="s">
        <v>14</v>
      </c>
      <c r="L35" s="149" t="s">
        <v>15</v>
      </c>
      <c r="M35" s="114" t="s">
        <v>13</v>
      </c>
      <c r="N35" s="115" t="s">
        <v>14</v>
      </c>
      <c r="O35" s="116" t="s">
        <v>15</v>
      </c>
      <c r="P35" s="114" t="s">
        <v>13</v>
      </c>
      <c r="Q35" s="115" t="s">
        <v>14</v>
      </c>
      <c r="R35" s="116" t="s">
        <v>15</v>
      </c>
      <c r="S35" s="114" t="s">
        <v>13</v>
      </c>
      <c r="T35" s="115" t="s">
        <v>14</v>
      </c>
      <c r="U35" s="116" t="s">
        <v>15</v>
      </c>
    </row>
    <row r="36" spans="1:21" ht="11.25" customHeight="1" x14ac:dyDescent="0.3">
      <c r="A36" s="112" t="s">
        <v>16</v>
      </c>
      <c r="B36" s="117" t="s">
        <v>17</v>
      </c>
      <c r="C36" s="113"/>
      <c r="D36" s="114"/>
      <c r="E36" s="110"/>
      <c r="F36" s="118"/>
      <c r="G36" s="114"/>
      <c r="H36" s="110"/>
      <c r="I36" s="118"/>
      <c r="J36" s="147"/>
      <c r="K36" s="150"/>
      <c r="L36" s="151"/>
      <c r="M36" s="114"/>
      <c r="N36" s="110"/>
      <c r="O36" s="118"/>
      <c r="P36" s="114" t="s">
        <v>47</v>
      </c>
      <c r="Q36" s="110">
        <v>234</v>
      </c>
      <c r="R36" s="118"/>
      <c r="S36" s="114"/>
      <c r="T36" s="110"/>
      <c r="U36" s="118"/>
    </row>
    <row r="37" spans="1:21" ht="11.25" customHeight="1" x14ac:dyDescent="0.3">
      <c r="A37" s="119">
        <v>1</v>
      </c>
      <c r="B37" s="120" t="s">
        <v>18</v>
      </c>
      <c r="C37" s="121" t="s">
        <v>19</v>
      </c>
      <c r="D37" s="123">
        <v>196</v>
      </c>
      <c r="E37" s="110">
        <v>211</v>
      </c>
      <c r="F37" s="17">
        <f>E37/D37</f>
        <v>1.0765306122448979</v>
      </c>
      <c r="G37" s="122">
        <v>324</v>
      </c>
      <c r="H37" s="110">
        <v>257</v>
      </c>
      <c r="I37" s="17">
        <f>H37/G37</f>
        <v>0.79320987654320985</v>
      </c>
      <c r="J37" s="152">
        <f>G73</f>
        <v>140</v>
      </c>
      <c r="K37" s="152">
        <f>H73</f>
        <v>108</v>
      </c>
      <c r="L37" s="26">
        <f>K37/J37</f>
        <v>0.77142857142857146</v>
      </c>
      <c r="M37" s="123"/>
      <c r="N37" s="110"/>
      <c r="O37" s="19"/>
      <c r="P37" s="123">
        <v>3547</v>
      </c>
      <c r="Q37" s="110">
        <v>3173</v>
      </c>
      <c r="R37" s="53">
        <f>(Q37+Q36)/P37</f>
        <v>0.96053002537355514</v>
      </c>
      <c r="S37" s="123">
        <v>0</v>
      </c>
      <c r="T37" s="110"/>
      <c r="U37" s="28"/>
    </row>
    <row r="38" spans="1:21" ht="11.25" customHeight="1" x14ac:dyDescent="0.3">
      <c r="A38" s="119">
        <v>2</v>
      </c>
      <c r="B38" s="120" t="s">
        <v>20</v>
      </c>
      <c r="C38" s="121" t="s">
        <v>21</v>
      </c>
      <c r="D38" s="123"/>
      <c r="E38" s="110"/>
      <c r="F38" s="19"/>
      <c r="G38" s="122"/>
      <c r="H38" s="110"/>
      <c r="I38" s="19"/>
      <c r="J38" s="152">
        <f>G74</f>
        <v>200</v>
      </c>
      <c r="K38" s="152">
        <f>H74</f>
        <v>0</v>
      </c>
      <c r="L38" s="26">
        <f>K38/J38</f>
        <v>0</v>
      </c>
      <c r="M38" s="123"/>
      <c r="N38" s="110"/>
      <c r="O38" s="28"/>
      <c r="P38" s="123"/>
      <c r="Q38" s="110"/>
      <c r="R38" s="19"/>
      <c r="S38" s="123"/>
      <c r="T38" s="110"/>
      <c r="U38" s="28"/>
    </row>
    <row r="39" spans="1:21" ht="11.25" customHeight="1" x14ac:dyDescent="0.3">
      <c r="A39" s="119">
        <v>3</v>
      </c>
      <c r="B39" s="120" t="s">
        <v>22</v>
      </c>
      <c r="C39" s="121" t="s">
        <v>21</v>
      </c>
      <c r="D39" s="123"/>
      <c r="E39" s="110">
        <v>10</v>
      </c>
      <c r="F39" s="19"/>
      <c r="G39" s="122"/>
      <c r="H39" s="110">
        <v>11</v>
      </c>
      <c r="I39" s="19"/>
      <c r="J39" s="152"/>
      <c r="K39" s="150">
        <f>E75+H75</f>
        <v>306</v>
      </c>
      <c r="L39" s="54"/>
      <c r="M39" s="123"/>
      <c r="N39" s="110">
        <v>80</v>
      </c>
      <c r="O39" s="28"/>
      <c r="P39" s="123"/>
      <c r="Q39" s="110">
        <v>33</v>
      </c>
      <c r="R39" s="28"/>
      <c r="S39" s="123">
        <v>0</v>
      </c>
      <c r="T39" s="110"/>
      <c r="U39" s="28"/>
    </row>
    <row r="40" spans="1:21" ht="11.25" customHeight="1" x14ac:dyDescent="0.3">
      <c r="A40" s="119">
        <v>4</v>
      </c>
      <c r="B40" s="120" t="s">
        <v>23</v>
      </c>
      <c r="C40" s="121" t="s">
        <v>24</v>
      </c>
      <c r="D40" s="123">
        <v>10</v>
      </c>
      <c r="E40" s="110">
        <v>10</v>
      </c>
      <c r="F40" s="17">
        <f>E40/D40</f>
        <v>1</v>
      </c>
      <c r="G40" s="122">
        <v>9</v>
      </c>
      <c r="H40" s="110">
        <v>11</v>
      </c>
      <c r="I40" s="17">
        <f>H40/G40</f>
        <v>1.2222222222222223</v>
      </c>
      <c r="J40" s="152">
        <f>D76+G76</f>
        <v>1240</v>
      </c>
      <c r="K40" s="152">
        <f>E76+H76</f>
        <v>1469</v>
      </c>
      <c r="L40" s="26">
        <f>K40/J40</f>
        <v>1.1846774193548386</v>
      </c>
      <c r="M40" s="123">
        <f>16*$M$1</f>
        <v>496</v>
      </c>
      <c r="N40" s="110">
        <v>435</v>
      </c>
      <c r="O40" s="17">
        <f>N40/M40</f>
        <v>0.87701612903225812</v>
      </c>
      <c r="P40" s="123">
        <f>2*$M$1</f>
        <v>62</v>
      </c>
      <c r="Q40" s="110">
        <v>33</v>
      </c>
      <c r="R40" s="53">
        <f>Q40/P40</f>
        <v>0.532258064516129</v>
      </c>
      <c r="S40" s="123">
        <v>0</v>
      </c>
      <c r="T40" s="110"/>
      <c r="U40" s="28"/>
    </row>
    <row r="41" spans="1:21" ht="11.25" customHeight="1" x14ac:dyDescent="0.3">
      <c r="A41" s="119">
        <v>5</v>
      </c>
      <c r="B41" s="120" t="s">
        <v>25</v>
      </c>
      <c r="C41" s="121" t="s">
        <v>24</v>
      </c>
      <c r="D41" s="126"/>
      <c r="E41" s="110"/>
      <c r="F41" s="19"/>
      <c r="G41" s="126"/>
      <c r="H41" s="110"/>
      <c r="I41" s="28"/>
      <c r="J41" s="153"/>
      <c r="K41" s="154"/>
      <c r="L41" s="54"/>
      <c r="M41" s="126"/>
      <c r="N41" s="141"/>
      <c r="O41" s="19"/>
      <c r="P41" s="126"/>
      <c r="Q41" s="141"/>
      <c r="R41" s="28"/>
      <c r="S41" s="126"/>
      <c r="T41" s="110"/>
      <c r="U41" s="28"/>
    </row>
    <row r="42" spans="1:21" ht="11.25" customHeight="1" x14ac:dyDescent="0.3">
      <c r="A42" s="119">
        <v>6</v>
      </c>
      <c r="B42" s="120" t="s">
        <v>26</v>
      </c>
      <c r="C42" s="121" t="s">
        <v>27</v>
      </c>
      <c r="D42" s="123"/>
      <c r="E42" s="110"/>
      <c r="F42" s="19"/>
      <c r="G42" s="123"/>
      <c r="H42" s="110"/>
      <c r="I42" s="28"/>
      <c r="J42" s="152"/>
      <c r="K42" s="150"/>
      <c r="L42" s="54"/>
      <c r="M42" s="123"/>
      <c r="N42" s="110"/>
      <c r="O42" s="19"/>
      <c r="P42" s="123">
        <f>10/12</f>
        <v>0.83333333333333337</v>
      </c>
      <c r="Q42" s="140"/>
      <c r="R42" s="57"/>
      <c r="S42" s="123">
        <v>0</v>
      </c>
      <c r="T42" s="110"/>
      <c r="U42" s="28"/>
    </row>
    <row r="43" spans="1:21" ht="11.25" customHeight="1" x14ac:dyDescent="0.3">
      <c r="A43" s="119">
        <v>7</v>
      </c>
      <c r="B43" s="120" t="s">
        <v>28</v>
      </c>
      <c r="C43" s="121" t="s">
        <v>29</v>
      </c>
      <c r="D43" s="123"/>
      <c r="E43" s="110">
        <v>36</v>
      </c>
      <c r="F43" s="19"/>
      <c r="G43" s="123"/>
      <c r="H43" s="110">
        <v>37</v>
      </c>
      <c r="I43" s="28"/>
      <c r="J43" s="152"/>
      <c r="K43" s="150"/>
      <c r="L43" s="54"/>
      <c r="M43" s="123"/>
      <c r="N43" s="110"/>
      <c r="O43" s="28"/>
      <c r="P43" s="123"/>
      <c r="Q43" s="110"/>
      <c r="R43" s="28"/>
      <c r="S43" s="123">
        <v>3300</v>
      </c>
      <c r="T43" s="110">
        <v>3241</v>
      </c>
      <c r="U43" s="17">
        <f>T43/S43</f>
        <v>0.98212121212121217</v>
      </c>
    </row>
    <row r="44" spans="1:21" ht="11.25" customHeight="1" x14ac:dyDescent="0.3">
      <c r="A44" s="119">
        <v>8</v>
      </c>
      <c r="B44" s="120" t="s">
        <v>30</v>
      </c>
      <c r="C44" s="121" t="s">
        <v>19</v>
      </c>
      <c r="D44" s="123"/>
      <c r="E44" s="110"/>
      <c r="F44" s="28"/>
      <c r="G44" s="123"/>
      <c r="H44" s="110"/>
      <c r="I44" s="28"/>
      <c r="J44" s="152"/>
      <c r="K44" s="150"/>
      <c r="L44" s="54"/>
      <c r="M44" s="123"/>
      <c r="N44" s="110"/>
      <c r="O44" s="28"/>
      <c r="P44" s="123"/>
      <c r="Q44" s="110"/>
      <c r="R44" s="28"/>
      <c r="S44" s="123">
        <v>670</v>
      </c>
      <c r="T44" s="110">
        <v>743</v>
      </c>
      <c r="U44" s="17">
        <f>T44/S44</f>
        <v>1.1089552238805971</v>
      </c>
    </row>
    <row r="45" spans="1:21" ht="11.25" customHeight="1" x14ac:dyDescent="0.3">
      <c r="A45" s="119">
        <v>9</v>
      </c>
      <c r="B45" s="120" t="s">
        <v>31</v>
      </c>
      <c r="C45" s="121" t="s">
        <v>19</v>
      </c>
      <c r="D45" s="123"/>
      <c r="E45" s="110"/>
      <c r="F45" s="28"/>
      <c r="G45" s="123"/>
      <c r="H45" s="110"/>
      <c r="I45" s="28"/>
      <c r="J45" s="152"/>
      <c r="K45" s="150"/>
      <c r="L45" s="54"/>
      <c r="M45" s="123"/>
      <c r="N45" s="110"/>
      <c r="O45" s="28"/>
      <c r="P45" s="123">
        <v>345</v>
      </c>
      <c r="Q45" s="110">
        <v>246</v>
      </c>
      <c r="R45" s="58">
        <f>Q45/P45</f>
        <v>0.71304347826086956</v>
      </c>
      <c r="S45" s="123">
        <v>0</v>
      </c>
      <c r="T45" s="110"/>
      <c r="U45" s="28"/>
    </row>
    <row r="46" spans="1:21" ht="11.25" customHeight="1" x14ac:dyDescent="0.3">
      <c r="A46" s="119">
        <v>10</v>
      </c>
      <c r="B46" s="120" t="s">
        <v>32</v>
      </c>
      <c r="C46" s="121" t="s">
        <v>19</v>
      </c>
      <c r="D46" s="123"/>
      <c r="E46" s="110"/>
      <c r="F46" s="28"/>
      <c r="G46" s="123"/>
      <c r="H46" s="110"/>
      <c r="I46" s="28"/>
      <c r="J46" s="152"/>
      <c r="K46" s="150"/>
      <c r="L46" s="54"/>
      <c r="M46" s="123"/>
      <c r="N46" s="110"/>
      <c r="O46" s="28"/>
      <c r="P46" s="123">
        <v>35</v>
      </c>
      <c r="Q46" s="110">
        <v>54</v>
      </c>
      <c r="R46" s="58">
        <f>Q46/P46</f>
        <v>1.5428571428571429</v>
      </c>
      <c r="S46" s="123">
        <v>0</v>
      </c>
      <c r="T46" s="110"/>
      <c r="U46" s="28"/>
    </row>
    <row r="47" spans="1:21" ht="11.25" customHeight="1" x14ac:dyDescent="0.3">
      <c r="A47" s="130" t="s">
        <v>33</v>
      </c>
      <c r="B47" s="130" t="s">
        <v>34</v>
      </c>
      <c r="C47" s="131"/>
      <c r="D47" s="132"/>
      <c r="E47" s="115"/>
      <c r="F47" s="28"/>
      <c r="G47" s="132"/>
      <c r="H47" s="115"/>
      <c r="I47" s="28"/>
      <c r="J47" s="155"/>
      <c r="K47" s="148"/>
      <c r="L47" s="54"/>
      <c r="M47" s="132"/>
      <c r="N47" s="115"/>
      <c r="O47" s="28"/>
      <c r="P47" s="132"/>
      <c r="Q47" s="115"/>
      <c r="R47" s="53">
        <f>U56</f>
        <v>1.1325744509601012</v>
      </c>
      <c r="S47" s="132"/>
      <c r="T47" s="115"/>
      <c r="U47" s="28"/>
    </row>
    <row r="48" spans="1:21" ht="11.25" customHeight="1" thickBot="1" x14ac:dyDescent="0.35">
      <c r="A48" s="130"/>
      <c r="B48" s="120" t="s">
        <v>18</v>
      </c>
      <c r="C48" s="121" t="s">
        <v>19</v>
      </c>
      <c r="D48" s="134"/>
      <c r="E48" s="135">
        <v>110</v>
      </c>
      <c r="F48" s="34"/>
      <c r="G48" s="134"/>
      <c r="H48" s="135">
        <v>181</v>
      </c>
      <c r="I48" s="34"/>
      <c r="J48" s="156"/>
      <c r="K48" s="157">
        <f>E84</f>
        <v>66</v>
      </c>
      <c r="L48" s="62"/>
      <c r="M48" s="134"/>
      <c r="N48" s="135"/>
      <c r="O48" s="34"/>
      <c r="P48" s="134"/>
      <c r="Q48" s="135"/>
      <c r="R48" s="34"/>
      <c r="S48" s="134"/>
      <c r="T48" s="135"/>
      <c r="U48" s="34"/>
    </row>
    <row r="49" spans="1:21" s="137" customFormat="1" ht="15.75" customHeight="1" thickBot="1" x14ac:dyDescent="0.35">
      <c r="F49" s="63">
        <f>(F37+F40)/2</f>
        <v>1.0382653061224489</v>
      </c>
      <c r="G49" s="63"/>
      <c r="H49" s="63"/>
      <c r="I49" s="63">
        <f>(I37+I40)/2</f>
        <v>1.007716049382716</v>
      </c>
      <c r="J49" s="63"/>
      <c r="K49" s="63"/>
      <c r="L49" s="63"/>
      <c r="M49" s="63"/>
      <c r="N49" s="63"/>
      <c r="O49" s="63">
        <f>(O40)/1</f>
        <v>0.87701612903225812</v>
      </c>
      <c r="P49" s="64"/>
      <c r="Q49" s="65">
        <f>(R45+R46)/2</f>
        <v>1.1279503105590063</v>
      </c>
      <c r="R49" s="66">
        <f>(R37+R40+R47)/3</f>
        <v>0.87512084694992842</v>
      </c>
      <c r="S49" s="63"/>
      <c r="T49" s="63"/>
      <c r="U49" s="63">
        <f>(U43+U44)/2</f>
        <v>1.0455382180009045</v>
      </c>
    </row>
    <row r="50" spans="1:21" ht="11.25" customHeight="1" x14ac:dyDescent="0.3">
      <c r="A50" s="110"/>
      <c r="B50" s="110"/>
      <c r="C50" s="111"/>
      <c r="D50" s="219" t="s">
        <v>48</v>
      </c>
      <c r="E50" s="220"/>
      <c r="F50" s="221"/>
      <c r="G50" s="219" t="s">
        <v>49</v>
      </c>
      <c r="H50" s="220"/>
      <c r="I50" s="221"/>
      <c r="J50" s="219" t="s">
        <v>50</v>
      </c>
      <c r="K50" s="220"/>
      <c r="L50" s="220"/>
      <c r="M50" s="220"/>
      <c r="N50" s="221"/>
      <c r="O50" s="158"/>
      <c r="Q50" s="159" t="s">
        <v>51</v>
      </c>
      <c r="R50" s="160" t="s">
        <v>52</v>
      </c>
      <c r="S50" s="110" t="s">
        <v>53</v>
      </c>
      <c r="T50" s="110"/>
      <c r="U50" s="110"/>
    </row>
    <row r="51" spans="1:21" ht="11.25" customHeight="1" x14ac:dyDescent="0.3">
      <c r="A51" s="112" t="s">
        <v>10</v>
      </c>
      <c r="B51" s="112" t="s">
        <v>11</v>
      </c>
      <c r="C51" s="113" t="s">
        <v>12</v>
      </c>
      <c r="D51" s="114" t="s">
        <v>13</v>
      </c>
      <c r="E51" s="115" t="s">
        <v>14</v>
      </c>
      <c r="F51" s="116" t="s">
        <v>15</v>
      </c>
      <c r="G51" s="114" t="s">
        <v>13</v>
      </c>
      <c r="H51" s="115" t="s">
        <v>14</v>
      </c>
      <c r="I51" s="116" t="s">
        <v>15</v>
      </c>
      <c r="J51" s="114" t="s">
        <v>13</v>
      </c>
      <c r="K51" s="115" t="s">
        <v>14</v>
      </c>
      <c r="L51" s="115" t="s">
        <v>15</v>
      </c>
      <c r="M51" s="112" t="s">
        <v>54</v>
      </c>
      <c r="N51" s="116" t="s">
        <v>55</v>
      </c>
      <c r="O51" s="158"/>
      <c r="P51" s="114"/>
      <c r="Q51" s="115"/>
      <c r="R51" s="161"/>
      <c r="S51" s="110" t="s">
        <v>56</v>
      </c>
      <c r="T51" s="115"/>
      <c r="U51" s="110" t="s">
        <v>45</v>
      </c>
    </row>
    <row r="52" spans="1:21" ht="11.25" customHeight="1" x14ac:dyDescent="0.3">
      <c r="A52" s="112" t="s">
        <v>16</v>
      </c>
      <c r="B52" s="117" t="s">
        <v>17</v>
      </c>
      <c r="C52" s="113"/>
      <c r="D52" s="114"/>
      <c r="E52" s="110"/>
      <c r="F52" s="118"/>
      <c r="G52" s="114"/>
      <c r="H52" s="110"/>
      <c r="I52" s="118"/>
      <c r="J52" s="114"/>
      <c r="K52" s="110"/>
      <c r="L52" s="110"/>
      <c r="M52" s="112"/>
      <c r="N52" s="118"/>
      <c r="P52" s="114"/>
      <c r="Q52" s="110"/>
      <c r="R52" s="111"/>
      <c r="S52" s="110" t="s">
        <v>57</v>
      </c>
      <c r="T52" s="162">
        <v>2899</v>
      </c>
      <c r="U52" s="163">
        <v>247</v>
      </c>
    </row>
    <row r="53" spans="1:21" ht="11.25" customHeight="1" x14ac:dyDescent="0.3">
      <c r="A53" s="119">
        <v>1</v>
      </c>
      <c r="B53" s="120" t="s">
        <v>18</v>
      </c>
      <c r="C53" s="121" t="s">
        <v>19</v>
      </c>
      <c r="D53" s="123">
        <v>60</v>
      </c>
      <c r="E53" s="110">
        <v>46</v>
      </c>
      <c r="F53" s="28"/>
      <c r="G53" s="123">
        <v>292</v>
      </c>
      <c r="H53" s="164">
        <v>126</v>
      </c>
      <c r="I53" s="17">
        <f>H53/G53</f>
        <v>0.4315068493150685</v>
      </c>
      <c r="J53" s="123">
        <f>130000/12</f>
        <v>10833.333333333334</v>
      </c>
      <c r="K53" s="165">
        <f>E5+H5+K5+N5+Q5+T5+E21+H21+K21+N21+Q21+T21+E37+H37+N37+Q37+H53+K37</f>
        <v>9469</v>
      </c>
      <c r="L53" s="23">
        <f>K53/(J53)</f>
        <v>0.87406153846153845</v>
      </c>
      <c r="M53" s="23">
        <v>0.5851384615384615</v>
      </c>
      <c r="N53" s="166">
        <f>L53-M53</f>
        <v>0.28892307692307695</v>
      </c>
      <c r="P53" s="123"/>
      <c r="Q53" s="110">
        <f>E5+H5+K5+N5+Q5+T5+E21+H21+K21+N21+Q21+T21+E37+H37</f>
        <v>6062</v>
      </c>
      <c r="R53" s="110">
        <f>K53-Q53</f>
        <v>3407</v>
      </c>
      <c r="S53" s="110" t="s">
        <v>58</v>
      </c>
      <c r="T53" s="167">
        <v>197</v>
      </c>
      <c r="U53" s="168">
        <v>179</v>
      </c>
    </row>
    <row r="54" spans="1:21" ht="11.25" customHeight="1" x14ac:dyDescent="0.3">
      <c r="A54" s="119">
        <v>2</v>
      </c>
      <c r="B54" s="120" t="s">
        <v>20</v>
      </c>
      <c r="C54" s="121" t="s">
        <v>21</v>
      </c>
      <c r="D54" s="123">
        <v>0</v>
      </c>
      <c r="E54" s="110"/>
      <c r="F54" s="28"/>
      <c r="G54" s="123">
        <v>0</v>
      </c>
      <c r="H54" s="164"/>
      <c r="I54" s="28"/>
      <c r="J54" s="123">
        <f>D6+G6+J6+M6+P6+S6+D22+G22+J22+M22+P22+S22+D38+G38+J38+M38+P38+S38+G54</f>
        <v>200</v>
      </c>
      <c r="K54" s="110">
        <f>E6+H6+K6+N6+Q6+T6+E22+H22+K22+N22+Q22+T22+E38+H38+N38+Q38+K38+T38</f>
        <v>0</v>
      </c>
      <c r="L54" s="23">
        <f>K54/(J54)</f>
        <v>0</v>
      </c>
      <c r="M54" s="23" t="e">
        <v>#DIV/0!</v>
      </c>
      <c r="N54" s="166" t="e">
        <f>L54-M54</f>
        <v>#DIV/0!</v>
      </c>
      <c r="O54" s="158"/>
      <c r="P54" s="123"/>
      <c r="Q54" s="110">
        <f>E6+H6+K6+N6+Q6+T6+E22+H22+K22+N22+Q22+T22+E38+H38</f>
        <v>0</v>
      </c>
      <c r="R54" s="110">
        <f>K54-Q54</f>
        <v>0</v>
      </c>
      <c r="S54" s="110"/>
      <c r="T54" s="169">
        <f>T53/T52</f>
        <v>6.7954467057606077E-2</v>
      </c>
      <c r="U54" s="170">
        <f>U53/U52</f>
        <v>0.7246963562753036</v>
      </c>
    </row>
    <row r="55" spans="1:21" ht="11.25" customHeight="1" x14ac:dyDescent="0.3">
      <c r="A55" s="119">
        <v>3</v>
      </c>
      <c r="B55" s="120" t="s">
        <v>22</v>
      </c>
      <c r="C55" s="121" t="s">
        <v>21</v>
      </c>
      <c r="D55" s="123">
        <v>0</v>
      </c>
      <c r="E55" s="110"/>
      <c r="F55" s="28"/>
      <c r="G55" s="123">
        <v>0</v>
      </c>
      <c r="H55" s="164">
        <v>54</v>
      </c>
      <c r="I55" s="28"/>
      <c r="J55" s="123">
        <f>D7+G7+J7+M7+P7+S7+D23+G23+J23+M23+P23+S23+D39+G39+J39+M39+P39+S39+G55</f>
        <v>0</v>
      </c>
      <c r="K55" s="165">
        <f>K39+N39+Q39+H55</f>
        <v>473</v>
      </c>
      <c r="L55" s="23"/>
      <c r="M55" s="23"/>
      <c r="N55" s="166"/>
      <c r="O55" s="158"/>
      <c r="P55" s="123"/>
      <c r="Q55" s="110">
        <f>E7+H7+K7+N7+Q7+T7+E23+H23+K23+N23+Q23+T23+E39+H39</f>
        <v>149</v>
      </c>
      <c r="R55" s="80"/>
      <c r="S55" s="171"/>
      <c r="T55" s="172"/>
      <c r="U55" s="172"/>
    </row>
    <row r="56" spans="1:21" ht="11.25" customHeight="1" x14ac:dyDescent="0.3">
      <c r="A56" s="119">
        <v>4</v>
      </c>
      <c r="B56" s="120" t="s">
        <v>23</v>
      </c>
      <c r="C56" s="121" t="s">
        <v>24</v>
      </c>
      <c r="D56" s="123">
        <v>0</v>
      </c>
      <c r="E56" s="110"/>
      <c r="F56" s="28"/>
      <c r="G56" s="123">
        <f>12*$M$1</f>
        <v>372</v>
      </c>
      <c r="H56" s="164">
        <v>273</v>
      </c>
      <c r="I56" s="17">
        <f>H56/G56</f>
        <v>0.7338709677419355</v>
      </c>
      <c r="J56" s="123">
        <f>70*$M$1</f>
        <v>2170</v>
      </c>
      <c r="K56" s="165">
        <f>K40+N40+Q40+H56</f>
        <v>2210</v>
      </c>
      <c r="L56" s="23">
        <f>K56/(J56)</f>
        <v>1.0184331797235022</v>
      </c>
      <c r="M56" s="23">
        <v>0.69591836734693879</v>
      </c>
      <c r="N56" s="166">
        <f>L56-M56</f>
        <v>0.32251481237656343</v>
      </c>
      <c r="O56" s="158"/>
      <c r="P56" s="123"/>
      <c r="Q56" s="110">
        <f>E8+H8+K8+N8+Q8+T8+E24+H24+K24+N24+Q24+T24+E40+H40</f>
        <v>175</v>
      </c>
      <c r="R56" s="80"/>
      <c r="S56" s="171"/>
      <c r="T56" s="173">
        <v>0.06</v>
      </c>
      <c r="U56" s="174">
        <f>T54/T56</f>
        <v>1.1325744509601012</v>
      </c>
    </row>
    <row r="57" spans="1:21" ht="11.25" customHeight="1" x14ac:dyDescent="0.3">
      <c r="A57" s="119">
        <v>5</v>
      </c>
      <c r="B57" s="120" t="s">
        <v>25</v>
      </c>
      <c r="C57" s="121" t="s">
        <v>24</v>
      </c>
      <c r="D57" s="126"/>
      <c r="E57" s="110"/>
      <c r="F57" s="28"/>
      <c r="G57" s="126"/>
      <c r="H57" s="164"/>
      <c r="I57" s="28"/>
      <c r="J57" s="123"/>
      <c r="K57" s="141"/>
      <c r="L57" s="23"/>
      <c r="M57" s="23"/>
      <c r="N57" s="166"/>
      <c r="O57" s="158"/>
      <c r="P57" s="126"/>
      <c r="Q57" s="141"/>
      <c r="R57" s="85"/>
      <c r="S57" s="175"/>
      <c r="T57" s="110"/>
      <c r="U57" s="110"/>
    </row>
    <row r="58" spans="1:21" ht="11.25" customHeight="1" x14ac:dyDescent="0.3">
      <c r="A58" s="119">
        <v>6</v>
      </c>
      <c r="B58" s="120" t="s">
        <v>26</v>
      </c>
      <c r="C58" s="121" t="s">
        <v>27</v>
      </c>
      <c r="D58" s="123">
        <v>0</v>
      </c>
      <c r="E58" s="110"/>
      <c r="F58" s="28"/>
      <c r="G58" s="123">
        <v>2</v>
      </c>
      <c r="H58" s="110">
        <v>2</v>
      </c>
      <c r="I58" s="28">
        <f>H58/G58</f>
        <v>1</v>
      </c>
      <c r="J58" s="123">
        <f>60/12</f>
        <v>5</v>
      </c>
      <c r="K58" s="87">
        <f>H58+N42+Q42</f>
        <v>2</v>
      </c>
      <c r="L58" s="23">
        <f>K58/J58</f>
        <v>0.4</v>
      </c>
      <c r="M58" s="23">
        <v>0.8</v>
      </c>
      <c r="N58" s="166">
        <f>L58-M58</f>
        <v>-0.4</v>
      </c>
      <c r="O58" s="158"/>
      <c r="P58" s="123"/>
      <c r="Q58" s="165"/>
      <c r="R58" s="85"/>
      <c r="S58" s="171"/>
      <c r="T58" s="110"/>
      <c r="U58" s="110"/>
    </row>
    <row r="59" spans="1:21" ht="11.25" customHeight="1" x14ac:dyDescent="0.3">
      <c r="A59" s="119">
        <v>7</v>
      </c>
      <c r="B59" s="120" t="s">
        <v>28</v>
      </c>
      <c r="C59" s="121" t="s">
        <v>29</v>
      </c>
      <c r="D59" s="123">
        <v>0</v>
      </c>
      <c r="E59" s="110"/>
      <c r="F59" s="28"/>
      <c r="G59" s="123">
        <v>0</v>
      </c>
      <c r="H59" s="110"/>
      <c r="I59" s="28"/>
      <c r="J59" s="123">
        <f>47128/12</f>
        <v>3927.3333333333335</v>
      </c>
      <c r="K59" s="110">
        <f>E11+H11+K11+N11+Q11+T11+E27+H27+K27+N27+Q27+T27+E43+H43+N43+Q43+K43+T43</f>
        <v>4190</v>
      </c>
      <c r="L59" s="23">
        <f>K59/(J59)</f>
        <v>1.0668816839246307</v>
      </c>
      <c r="M59" s="23">
        <v>0.56781531149210662</v>
      </c>
      <c r="N59" s="166">
        <f>L59-M59</f>
        <v>0.49906637243252405</v>
      </c>
      <c r="O59" s="158"/>
      <c r="P59" s="123"/>
      <c r="Q59" s="110"/>
      <c r="R59" s="85"/>
      <c r="S59" s="171"/>
      <c r="T59" s="110"/>
      <c r="U59" s="110"/>
    </row>
    <row r="60" spans="1:21" ht="11.25" customHeight="1" x14ac:dyDescent="0.3">
      <c r="A60" s="119">
        <v>8</v>
      </c>
      <c r="B60" s="120" t="s">
        <v>30</v>
      </c>
      <c r="C60" s="121" t="s">
        <v>19</v>
      </c>
      <c r="D60" s="123">
        <v>0</v>
      </c>
      <c r="E60" s="110"/>
      <c r="F60" s="28"/>
      <c r="G60" s="123">
        <v>0</v>
      </c>
      <c r="H60" s="110"/>
      <c r="I60" s="28"/>
      <c r="J60" s="123">
        <f>8200/12</f>
        <v>683.33333333333337</v>
      </c>
      <c r="K60" s="110">
        <f>E12+H12+K12+N12+Q12+T12+E28+H28+K28+N28+Q28+T28+E44+H44+N44+Q44+K44+T44</f>
        <v>743</v>
      </c>
      <c r="L60" s="23"/>
      <c r="M60" s="23"/>
      <c r="N60" s="166"/>
      <c r="O60" s="158"/>
      <c r="P60" s="123"/>
      <c r="Q60" s="110"/>
      <c r="R60" s="85"/>
      <c r="S60" s="171"/>
      <c r="T60" s="110"/>
      <c r="U60" s="110"/>
    </row>
    <row r="61" spans="1:21" ht="11.25" customHeight="1" x14ac:dyDescent="0.3">
      <c r="A61" s="119">
        <v>9</v>
      </c>
      <c r="B61" s="120" t="s">
        <v>31</v>
      </c>
      <c r="C61" s="121" t="s">
        <v>19</v>
      </c>
      <c r="D61" s="123">
        <v>0</v>
      </c>
      <c r="E61" s="110"/>
      <c r="F61" s="28"/>
      <c r="G61" s="123">
        <v>0</v>
      </c>
      <c r="H61" s="110"/>
      <c r="I61" s="28"/>
      <c r="J61" s="123">
        <f>7030/12</f>
        <v>585.83333333333337</v>
      </c>
      <c r="K61" s="110">
        <f>E13+H13+K13+N13+Q13+T13+E29+H29+K29+N29+Q29+T29+E45+H45+N45+Q45+K45+T45</f>
        <v>526</v>
      </c>
      <c r="L61" s="23"/>
      <c r="M61" s="23"/>
      <c r="N61" s="166"/>
      <c r="O61" s="158"/>
      <c r="P61" s="123"/>
      <c r="Q61" s="110"/>
      <c r="R61" s="85"/>
      <c r="S61" s="171"/>
      <c r="T61" s="110"/>
      <c r="U61" s="110"/>
    </row>
    <row r="62" spans="1:21" ht="11.25" customHeight="1" x14ac:dyDescent="0.3">
      <c r="A62" s="119">
        <v>10</v>
      </c>
      <c r="B62" s="120" t="s">
        <v>32</v>
      </c>
      <c r="C62" s="121" t="s">
        <v>19</v>
      </c>
      <c r="D62" s="123">
        <v>0</v>
      </c>
      <c r="E62" s="110"/>
      <c r="F62" s="28"/>
      <c r="G62" s="123">
        <v>0</v>
      </c>
      <c r="H62" s="110"/>
      <c r="I62" s="28"/>
      <c r="J62" s="123">
        <f>385/12</f>
        <v>32.083333333333336</v>
      </c>
      <c r="K62" s="110">
        <f>E14+H14+K14+N14+Q14+T14+E30+H30+K30+N30+Q30+T30+E46+H46+N46+Q46+K46+T46</f>
        <v>54</v>
      </c>
      <c r="L62" s="23"/>
      <c r="M62" s="23"/>
      <c r="N62" s="166"/>
      <c r="O62" s="158"/>
      <c r="P62" s="123"/>
      <c r="Q62" s="110"/>
      <c r="R62" s="85"/>
      <c r="S62" s="171"/>
      <c r="T62" s="110"/>
      <c r="U62" s="110"/>
    </row>
    <row r="63" spans="1:21" ht="11.25" customHeight="1" x14ac:dyDescent="0.3">
      <c r="A63" s="130" t="s">
        <v>33</v>
      </c>
      <c r="B63" s="130" t="s">
        <v>34</v>
      </c>
      <c r="C63" s="131"/>
      <c r="D63" s="132"/>
      <c r="E63" s="115"/>
      <c r="F63" s="118"/>
      <c r="G63" s="176"/>
      <c r="H63" s="115"/>
      <c r="I63" s="118" t="s">
        <v>59</v>
      </c>
      <c r="J63" s="89">
        <f>J62+J61+J60</f>
        <v>1301.25</v>
      </c>
      <c r="K63" s="110">
        <f>SUM(K60:K62)</f>
        <v>1323</v>
      </c>
      <c r="L63" s="23">
        <f>K63/(J63)</f>
        <v>1.0167146974063401</v>
      </c>
      <c r="M63" s="23">
        <v>0.61709894332372717</v>
      </c>
      <c r="N63" s="166">
        <f>L63-M63</f>
        <v>0.39961575408261296</v>
      </c>
      <c r="O63" s="158"/>
      <c r="P63" s="132"/>
      <c r="Q63" s="115"/>
      <c r="R63" s="85"/>
      <c r="S63" s="177"/>
      <c r="T63" s="115"/>
      <c r="U63" s="110"/>
    </row>
    <row r="64" spans="1:21" ht="11.25" customHeight="1" thickBot="1" x14ac:dyDescent="0.35">
      <c r="A64" s="130"/>
      <c r="B64" s="120" t="s">
        <v>18</v>
      </c>
      <c r="C64" s="121" t="s">
        <v>19</v>
      </c>
      <c r="D64" s="134"/>
      <c r="E64" s="135"/>
      <c r="F64" s="178"/>
      <c r="G64" s="134"/>
      <c r="H64" s="135"/>
      <c r="I64" s="178"/>
      <c r="J64" s="134"/>
      <c r="K64" s="179">
        <f>E16+H16+K16+N16+Q16+T16+E32+H32+K32+N32+Q32+T32+E48+H48+K48</f>
        <v>3423</v>
      </c>
      <c r="L64" s="93"/>
      <c r="M64" s="93"/>
      <c r="N64" s="166"/>
      <c r="O64" s="158"/>
      <c r="P64" s="134"/>
      <c r="Q64" s="135"/>
      <c r="R64" s="94"/>
      <c r="S64" s="171"/>
      <c r="T64" s="115"/>
      <c r="U64" s="110"/>
    </row>
    <row r="65" spans="2:17" ht="11.25" customHeight="1" x14ac:dyDescent="0.3">
      <c r="I65" s="63">
        <f>(I53+I56)/2</f>
        <v>0.58268890852850197</v>
      </c>
    </row>
    <row r="67" spans="2:17" s="180" customFormat="1" ht="16.899999999999999" customHeight="1" x14ac:dyDescent="0.3">
      <c r="B67" s="222" t="s">
        <v>60</v>
      </c>
      <c r="C67" s="222"/>
      <c r="D67" s="222"/>
      <c r="E67" s="222"/>
      <c r="F67" s="222"/>
      <c r="G67" s="222"/>
      <c r="H67" s="222"/>
      <c r="I67" s="222"/>
      <c r="J67" s="222"/>
      <c r="K67" s="222"/>
      <c r="L67" s="222"/>
    </row>
    <row r="68" spans="2:17" ht="11.25" customHeight="1" x14ac:dyDescent="0.3">
      <c r="O68" s="64"/>
    </row>
    <row r="69" spans="2:17" ht="11.25" customHeight="1" thickBot="1" x14ac:dyDescent="0.35">
      <c r="B69" s="181"/>
      <c r="J69" s="182"/>
    </row>
    <row r="70" spans="2:17" ht="11.25" customHeight="1" x14ac:dyDescent="0.3">
      <c r="D70" s="219" t="s">
        <v>61</v>
      </c>
      <c r="E70" s="220"/>
      <c r="F70" s="221"/>
      <c r="G70" s="223" t="s">
        <v>65</v>
      </c>
      <c r="H70" s="224"/>
      <c r="I70" s="225"/>
      <c r="J70" s="226" t="s">
        <v>66</v>
      </c>
      <c r="K70" s="227"/>
      <c r="L70" s="227"/>
      <c r="M70" s="227"/>
      <c r="N70" s="228"/>
      <c r="O70" s="215" t="s">
        <v>63</v>
      </c>
      <c r="P70" s="216"/>
      <c r="Q70" s="217"/>
    </row>
    <row r="71" spans="2:17" ht="11.25" customHeight="1" x14ac:dyDescent="0.3">
      <c r="B71" s="112" t="s">
        <v>11</v>
      </c>
      <c r="C71" s="113" t="s">
        <v>12</v>
      </c>
      <c r="D71" s="114" t="s">
        <v>13</v>
      </c>
      <c r="E71" s="115" t="s">
        <v>14</v>
      </c>
      <c r="F71" s="116" t="s">
        <v>15</v>
      </c>
      <c r="G71" s="114" t="s">
        <v>13</v>
      </c>
      <c r="H71" s="115" t="s">
        <v>14</v>
      </c>
      <c r="I71" s="116" t="s">
        <v>15</v>
      </c>
      <c r="J71" s="218" t="s">
        <v>11</v>
      </c>
      <c r="K71" s="217"/>
      <c r="L71" s="112" t="s">
        <v>13</v>
      </c>
      <c r="M71" s="183" t="s">
        <v>14</v>
      </c>
      <c r="N71" s="183" t="s">
        <v>15</v>
      </c>
      <c r="O71" s="112" t="s">
        <v>13</v>
      </c>
      <c r="P71" s="183" t="s">
        <v>14</v>
      </c>
      <c r="Q71" s="183" t="s">
        <v>15</v>
      </c>
    </row>
    <row r="72" spans="2:17" ht="11.25" customHeight="1" x14ac:dyDescent="0.3">
      <c r="B72" s="117" t="s">
        <v>17</v>
      </c>
      <c r="C72" s="113"/>
      <c r="D72" s="114"/>
      <c r="E72" s="110"/>
      <c r="F72" s="118"/>
      <c r="G72" s="114"/>
      <c r="H72" s="110"/>
      <c r="I72" s="118"/>
      <c r="J72" s="218"/>
      <c r="K72" s="217"/>
      <c r="L72" s="184"/>
      <c r="M72" s="184"/>
      <c r="N72" s="184"/>
      <c r="O72" s="184"/>
      <c r="P72" s="184"/>
      <c r="Q72" s="184"/>
    </row>
    <row r="73" spans="2:17" ht="11.25" customHeight="1" x14ac:dyDescent="0.3">
      <c r="B73" s="185" t="s">
        <v>18</v>
      </c>
      <c r="C73" s="121" t="s">
        <v>19</v>
      </c>
      <c r="D73" s="123"/>
      <c r="E73" s="110"/>
      <c r="F73" s="28"/>
      <c r="G73" s="122">
        <v>140</v>
      </c>
      <c r="H73" s="164">
        <v>108</v>
      </c>
      <c r="I73" s="17">
        <f>H73/G73</f>
        <v>0.77142857142857146</v>
      </c>
      <c r="J73" s="213"/>
      <c r="K73" s="214"/>
      <c r="L73" s="184">
        <v>140</v>
      </c>
      <c r="M73" s="186">
        <v>108</v>
      </c>
      <c r="N73" s="17">
        <f>M73/L73</f>
        <v>0.77142857142857146</v>
      </c>
      <c r="O73" s="184"/>
      <c r="P73" s="187">
        <f>K37+N37+Q37+H53</f>
        <v>3407</v>
      </c>
      <c r="Q73" s="184"/>
    </row>
    <row r="74" spans="2:17" ht="11.25" customHeight="1" x14ac:dyDescent="0.3">
      <c r="B74" s="120" t="s">
        <v>20</v>
      </c>
      <c r="C74" s="121" t="s">
        <v>21</v>
      </c>
      <c r="D74" s="123"/>
      <c r="E74" s="110"/>
      <c r="F74" s="19"/>
      <c r="G74" s="123">
        <v>200</v>
      </c>
      <c r="H74" s="164"/>
      <c r="I74" s="98"/>
      <c r="J74" s="213"/>
      <c r="K74" s="214"/>
      <c r="L74" s="184"/>
      <c r="M74" s="186"/>
      <c r="N74" s="184"/>
      <c r="O74" s="184"/>
      <c r="P74" s="186">
        <f>K38+N38+Q38+H54</f>
        <v>0</v>
      </c>
      <c r="Q74" s="184"/>
    </row>
    <row r="75" spans="2:17" ht="11.25" customHeight="1" x14ac:dyDescent="0.3">
      <c r="B75" s="120" t="s">
        <v>22</v>
      </c>
      <c r="C75" s="121" t="s">
        <v>21</v>
      </c>
      <c r="D75" s="123"/>
      <c r="E75" s="140">
        <v>263</v>
      </c>
      <c r="F75" s="19"/>
      <c r="G75" s="123"/>
      <c r="H75" s="164">
        <v>43</v>
      </c>
      <c r="I75" s="19"/>
      <c r="J75" s="213" t="s">
        <v>22</v>
      </c>
      <c r="K75" s="214"/>
      <c r="L75" s="184"/>
      <c r="M75" s="186">
        <v>7</v>
      </c>
      <c r="N75" s="184"/>
      <c r="O75" s="184"/>
      <c r="P75" s="186">
        <f>K39+N39+Q39+H55</f>
        <v>473</v>
      </c>
      <c r="Q75" s="184"/>
    </row>
    <row r="76" spans="2:17" ht="11.25" customHeight="1" x14ac:dyDescent="0.3">
      <c r="B76" s="120" t="s">
        <v>23</v>
      </c>
      <c r="C76" s="121" t="s">
        <v>24</v>
      </c>
      <c r="D76" s="123">
        <f>29*$M$1</f>
        <v>899</v>
      </c>
      <c r="E76" s="140">
        <v>1092</v>
      </c>
      <c r="F76" s="17">
        <f>E76/D76</f>
        <v>1.2146829810901001</v>
      </c>
      <c r="G76" s="123">
        <f>11*$M$1</f>
        <v>341</v>
      </c>
      <c r="H76" s="164">
        <v>377</v>
      </c>
      <c r="I76" s="17">
        <f>H76/G76</f>
        <v>1.1055718475073313</v>
      </c>
      <c r="J76" s="213" t="s">
        <v>23</v>
      </c>
      <c r="K76" s="214"/>
      <c r="L76" s="184">
        <f>5*31</f>
        <v>155</v>
      </c>
      <c r="M76" s="186">
        <v>65</v>
      </c>
      <c r="N76" s="17">
        <f>M76/L76</f>
        <v>0.41935483870967744</v>
      </c>
      <c r="O76" s="184"/>
      <c r="P76" s="186">
        <f>K40+N40+Q40+H56</f>
        <v>2210</v>
      </c>
      <c r="Q76" s="184"/>
    </row>
    <row r="77" spans="2:17" ht="11.25" customHeight="1" x14ac:dyDescent="0.3">
      <c r="B77" s="120" t="s">
        <v>25</v>
      </c>
      <c r="C77" s="121" t="s">
        <v>24</v>
      </c>
      <c r="D77" s="126"/>
      <c r="E77" s="141"/>
      <c r="F77" s="28"/>
      <c r="G77" s="125"/>
      <c r="H77" s="188"/>
      <c r="I77" s="100"/>
      <c r="J77" s="213"/>
      <c r="K77" s="214"/>
      <c r="L77" s="189"/>
      <c r="M77" s="189"/>
      <c r="N77" s="190"/>
      <c r="O77" s="189"/>
      <c r="P77" s="189"/>
      <c r="Q77" s="190"/>
    </row>
    <row r="78" spans="2:17" ht="11.25" customHeight="1" x14ac:dyDescent="0.3">
      <c r="B78" s="120" t="s">
        <v>26</v>
      </c>
      <c r="C78" s="121" t="s">
        <v>27</v>
      </c>
      <c r="D78" s="123"/>
      <c r="E78" s="110"/>
      <c r="F78" s="28"/>
      <c r="G78" s="122"/>
      <c r="H78" s="140"/>
      <c r="I78" s="100"/>
      <c r="J78" s="213" t="s">
        <v>67</v>
      </c>
      <c r="K78" s="214"/>
      <c r="L78" s="189"/>
      <c r="M78" s="189">
        <v>36</v>
      </c>
      <c r="N78" s="189"/>
      <c r="O78" s="189"/>
      <c r="P78" s="189"/>
      <c r="Q78" s="189"/>
    </row>
    <row r="79" spans="2:17" ht="11.25" customHeight="1" x14ac:dyDescent="0.3">
      <c r="B79" s="120" t="s">
        <v>28</v>
      </c>
      <c r="C79" s="121" t="s">
        <v>29</v>
      </c>
      <c r="D79" s="123"/>
      <c r="E79" s="110"/>
      <c r="F79" s="28"/>
      <c r="G79" s="122"/>
      <c r="H79" s="140"/>
      <c r="I79" s="100"/>
      <c r="J79" s="213" t="s">
        <v>23</v>
      </c>
      <c r="K79" s="214"/>
      <c r="L79" s="189">
        <f>6*31</f>
        <v>186</v>
      </c>
      <c r="M79" s="189">
        <v>312</v>
      </c>
      <c r="N79" s="17">
        <f>M79/L79</f>
        <v>1.6774193548387097</v>
      </c>
      <c r="O79" s="189"/>
      <c r="P79" s="189"/>
      <c r="Q79" s="189"/>
    </row>
    <row r="80" spans="2:17" ht="11.25" customHeight="1" x14ac:dyDescent="0.3">
      <c r="B80" s="120" t="s">
        <v>30</v>
      </c>
      <c r="C80" s="121" t="s">
        <v>19</v>
      </c>
      <c r="D80" s="123"/>
      <c r="E80" s="110"/>
      <c r="F80" s="28"/>
      <c r="G80" s="122"/>
      <c r="H80" s="140"/>
      <c r="I80" s="100"/>
      <c r="J80" s="213"/>
      <c r="K80" s="214"/>
      <c r="L80" s="189"/>
      <c r="M80" s="189"/>
      <c r="N80" s="189"/>
      <c r="O80" s="189"/>
      <c r="P80" s="189"/>
      <c r="Q80" s="189"/>
    </row>
    <row r="81" spans="2:17" ht="11.25" customHeight="1" x14ac:dyDescent="0.3">
      <c r="B81" s="120" t="s">
        <v>31</v>
      </c>
      <c r="C81" s="121" t="s">
        <v>19</v>
      </c>
      <c r="D81" s="123"/>
      <c r="E81" s="110"/>
      <c r="F81" s="28"/>
      <c r="G81" s="122"/>
      <c r="H81" s="140"/>
      <c r="I81" s="100"/>
      <c r="J81" s="213"/>
      <c r="K81" s="214"/>
      <c r="L81" s="189"/>
      <c r="M81" s="189"/>
      <c r="N81" s="189"/>
      <c r="O81" s="189"/>
      <c r="P81" s="189"/>
      <c r="Q81" s="189"/>
    </row>
    <row r="82" spans="2:17" ht="11.25" customHeight="1" x14ac:dyDescent="0.3">
      <c r="B82" s="120" t="s">
        <v>32</v>
      </c>
      <c r="C82" s="121" t="s">
        <v>19</v>
      </c>
      <c r="D82" s="123"/>
      <c r="E82" s="110"/>
      <c r="F82" s="28"/>
      <c r="G82" s="122"/>
      <c r="H82" s="140"/>
      <c r="I82" s="100"/>
      <c r="J82" s="210"/>
      <c r="K82" s="211"/>
      <c r="L82" s="189"/>
      <c r="M82" s="189"/>
      <c r="N82" s="189"/>
      <c r="O82" s="189"/>
      <c r="P82" s="189"/>
      <c r="Q82" s="189"/>
    </row>
    <row r="83" spans="2:17" ht="11.25" customHeight="1" x14ac:dyDescent="0.3">
      <c r="B83" s="130" t="s">
        <v>34</v>
      </c>
      <c r="C83" s="131"/>
      <c r="D83" s="132"/>
      <c r="E83" s="115"/>
      <c r="F83" s="28"/>
      <c r="G83" s="191"/>
      <c r="H83" s="192"/>
      <c r="I83" s="100"/>
      <c r="J83" s="210"/>
      <c r="K83" s="211"/>
      <c r="L83" s="189"/>
      <c r="M83" s="189"/>
      <c r="N83" s="189"/>
      <c r="O83" s="189"/>
      <c r="P83" s="189"/>
      <c r="Q83" s="189"/>
    </row>
    <row r="84" spans="2:17" ht="11.25" customHeight="1" thickBot="1" x14ac:dyDescent="0.35">
      <c r="B84" s="120" t="s">
        <v>18</v>
      </c>
      <c r="C84" s="121" t="s">
        <v>19</v>
      </c>
      <c r="D84" s="134"/>
      <c r="E84" s="135">
        <v>66</v>
      </c>
      <c r="F84" s="34"/>
      <c r="G84" s="193"/>
      <c r="H84" s="194"/>
      <c r="I84" s="195"/>
      <c r="J84" s="212"/>
      <c r="K84" s="211"/>
      <c r="L84" s="189"/>
      <c r="M84" s="189"/>
      <c r="N84" s="189"/>
      <c r="O84" s="189"/>
      <c r="P84" s="189"/>
      <c r="Q84" s="189"/>
    </row>
    <row r="85" spans="2:17" ht="11.25" customHeight="1" x14ac:dyDescent="0.3">
      <c r="F85" s="63">
        <f>AVERAGE(F73:F82)</f>
        <v>1.2146829810901001</v>
      </c>
      <c r="I85" s="63">
        <f>(I73+I76)/2</f>
        <v>0.93850020946795132</v>
      </c>
      <c r="J85" s="63"/>
      <c r="K85" s="63"/>
      <c r="N85" s="63">
        <f>(N73+N76+N79)/3</f>
        <v>0.95606758832565275</v>
      </c>
    </row>
  </sheetData>
  <mergeCells count="42">
    <mergeCell ref="A1:D1"/>
    <mergeCell ref="I1:L1"/>
    <mergeCell ref="D2:F2"/>
    <mergeCell ref="G2:I2"/>
    <mergeCell ref="J2:L2"/>
    <mergeCell ref="S34:U34"/>
    <mergeCell ref="P2:R2"/>
    <mergeCell ref="S2:U2"/>
    <mergeCell ref="D18:F18"/>
    <mergeCell ref="G18:I18"/>
    <mergeCell ref="J18:L18"/>
    <mergeCell ref="M18:O18"/>
    <mergeCell ref="P18:R18"/>
    <mergeCell ref="S18:U18"/>
    <mergeCell ref="M2:O2"/>
    <mergeCell ref="D34:F34"/>
    <mergeCell ref="G34:I34"/>
    <mergeCell ref="J34:L34"/>
    <mergeCell ref="M34:O34"/>
    <mergeCell ref="P34:R34"/>
    <mergeCell ref="J75:K75"/>
    <mergeCell ref="D50:F50"/>
    <mergeCell ref="G50:I50"/>
    <mergeCell ref="J50:N50"/>
    <mergeCell ref="B67:L67"/>
    <mergeCell ref="D70:F70"/>
    <mergeCell ref="G70:I70"/>
    <mergeCell ref="J70:N70"/>
    <mergeCell ref="O70:Q70"/>
    <mergeCell ref="J71:K71"/>
    <mergeCell ref="J72:K72"/>
    <mergeCell ref="J73:K73"/>
    <mergeCell ref="J74:K74"/>
    <mergeCell ref="J82:K82"/>
    <mergeCell ref="J83:K83"/>
    <mergeCell ref="J84:K84"/>
    <mergeCell ref="J76:K76"/>
    <mergeCell ref="J77:K77"/>
    <mergeCell ref="J78:K78"/>
    <mergeCell ref="J79:K79"/>
    <mergeCell ref="J80:K80"/>
    <mergeCell ref="J81:K81"/>
  </mergeCells>
  <pageMargins left="0.11811023622047245" right="0.11811023622047245" top="0.11811023622047245" bottom="0.11811023622047245" header="0.11811023622047245" footer="0.11811023622047245"/>
  <pageSetup paperSize="9" scale="105" fitToHeight="1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C949E-0EB7-4F93-ADEE-B5710EAA787C}">
  <dimension ref="A1:V88"/>
  <sheetViews>
    <sheetView tabSelected="1" topLeftCell="A55" zoomScaleNormal="100" workbookViewId="0">
      <selection activeCell="P12" sqref="P12"/>
    </sheetView>
  </sheetViews>
  <sheetFormatPr defaultColWidth="8.109375" defaultRowHeight="11.25" customHeight="1" x14ac:dyDescent="0.3"/>
  <cols>
    <col min="1" max="1" width="3.88671875" style="107" customWidth="1"/>
    <col min="2" max="2" width="12.109375" style="107" customWidth="1"/>
    <col min="3" max="3" width="4.6640625" style="107" customWidth="1"/>
    <col min="4" max="4" width="4.33203125" style="107" customWidth="1"/>
    <col min="5" max="5" width="4.77734375" style="107" customWidth="1"/>
    <col min="6" max="6" width="5" style="107" customWidth="1"/>
    <col min="7" max="7" width="4.33203125" style="107" customWidth="1"/>
    <col min="8" max="8" width="4.44140625" style="107" customWidth="1"/>
    <col min="9" max="9" width="4.77734375" style="107" customWidth="1"/>
    <col min="10" max="11" width="5.33203125" style="107" customWidth="1"/>
    <col min="12" max="12" width="5.44140625" style="107" customWidth="1"/>
    <col min="13" max="13" width="4.33203125" style="107" customWidth="1"/>
    <col min="14" max="15" width="4.77734375" style="107" customWidth="1"/>
    <col min="16" max="16" width="5.21875" style="107" customWidth="1"/>
    <col min="17" max="17" width="5.5546875" style="107" customWidth="1"/>
    <col min="18" max="18" width="5.109375" style="107" customWidth="1"/>
    <col min="19" max="19" width="4.33203125" style="107" customWidth="1"/>
    <col min="20" max="21" width="5.44140625" style="107" customWidth="1"/>
    <col min="22" max="16384" width="8.109375" style="107"/>
  </cols>
  <sheetData>
    <row r="1" spans="1:21" ht="11.25" customHeight="1" thickBot="1" x14ac:dyDescent="0.35">
      <c r="A1" s="232" t="s">
        <v>0</v>
      </c>
      <c r="B1" s="232"/>
      <c r="C1" s="232"/>
      <c r="D1" s="232"/>
      <c r="E1" s="107" t="s">
        <v>1</v>
      </c>
      <c r="F1" s="108">
        <v>4</v>
      </c>
      <c r="G1" s="107" t="s">
        <v>2</v>
      </c>
      <c r="H1" s="107">
        <v>2021</v>
      </c>
      <c r="I1" s="233" t="s">
        <v>3</v>
      </c>
      <c r="J1" s="233"/>
      <c r="K1" s="233"/>
      <c r="L1" s="233"/>
      <c r="M1" s="109">
        <v>30</v>
      </c>
    </row>
    <row r="2" spans="1:21" ht="11.25" customHeight="1" x14ac:dyDescent="0.3">
      <c r="A2" s="110"/>
      <c r="B2" s="110"/>
      <c r="C2" s="111"/>
      <c r="D2" s="219" t="s">
        <v>4</v>
      </c>
      <c r="E2" s="220"/>
      <c r="F2" s="221"/>
      <c r="G2" s="219" t="s">
        <v>5</v>
      </c>
      <c r="H2" s="220"/>
      <c r="I2" s="221"/>
      <c r="J2" s="219" t="s">
        <v>6</v>
      </c>
      <c r="K2" s="220"/>
      <c r="L2" s="221"/>
      <c r="M2" s="219" t="s">
        <v>7</v>
      </c>
      <c r="N2" s="220"/>
      <c r="O2" s="221"/>
      <c r="P2" s="219" t="s">
        <v>8</v>
      </c>
      <c r="Q2" s="220"/>
      <c r="R2" s="221"/>
      <c r="S2" s="219" t="s">
        <v>9</v>
      </c>
      <c r="T2" s="220"/>
      <c r="U2" s="221"/>
    </row>
    <row r="3" spans="1:21" ht="11.25" customHeight="1" x14ac:dyDescent="0.3">
      <c r="A3" s="112" t="s">
        <v>10</v>
      </c>
      <c r="B3" s="112" t="s">
        <v>11</v>
      </c>
      <c r="C3" s="113" t="s">
        <v>12</v>
      </c>
      <c r="D3" s="114" t="s">
        <v>13</v>
      </c>
      <c r="E3" s="115" t="s">
        <v>14</v>
      </c>
      <c r="F3" s="116" t="s">
        <v>15</v>
      </c>
      <c r="G3" s="114" t="s">
        <v>13</v>
      </c>
      <c r="H3" s="115" t="s">
        <v>14</v>
      </c>
      <c r="I3" s="116" t="s">
        <v>15</v>
      </c>
      <c r="J3" s="114" t="s">
        <v>13</v>
      </c>
      <c r="K3" s="115" t="s">
        <v>14</v>
      </c>
      <c r="L3" s="116" t="s">
        <v>15</v>
      </c>
      <c r="M3" s="114" t="s">
        <v>13</v>
      </c>
      <c r="N3" s="115" t="s">
        <v>14</v>
      </c>
      <c r="O3" s="116" t="s">
        <v>15</v>
      </c>
      <c r="P3" s="114" t="s">
        <v>13</v>
      </c>
      <c r="Q3" s="115" t="s">
        <v>14</v>
      </c>
      <c r="R3" s="116" t="s">
        <v>15</v>
      </c>
      <c r="S3" s="114" t="s">
        <v>13</v>
      </c>
      <c r="T3" s="115" t="s">
        <v>14</v>
      </c>
      <c r="U3" s="116" t="s">
        <v>15</v>
      </c>
    </row>
    <row r="4" spans="1:21" ht="11.25" customHeight="1" x14ac:dyDescent="0.3">
      <c r="A4" s="112" t="s">
        <v>16</v>
      </c>
      <c r="B4" s="117" t="s">
        <v>17</v>
      </c>
      <c r="C4" s="113"/>
      <c r="D4" s="114"/>
      <c r="E4" s="110"/>
      <c r="F4" s="118"/>
      <c r="G4" s="114"/>
      <c r="H4" s="110"/>
      <c r="I4" s="118"/>
      <c r="J4" s="114"/>
      <c r="K4" s="110"/>
      <c r="L4" s="118"/>
      <c r="M4" s="114"/>
      <c r="N4" s="110"/>
      <c r="O4" s="118"/>
      <c r="P4" s="114"/>
      <c r="Q4" s="110"/>
      <c r="R4" s="118"/>
      <c r="S4" s="114"/>
      <c r="T4" s="110"/>
      <c r="U4" s="118"/>
    </row>
    <row r="5" spans="1:21" ht="11.25" customHeight="1" x14ac:dyDescent="0.3">
      <c r="A5" s="119">
        <v>1</v>
      </c>
      <c r="B5" s="120" t="s">
        <v>18</v>
      </c>
      <c r="C5" s="121" t="s">
        <v>19</v>
      </c>
      <c r="D5" s="123">
        <v>257</v>
      </c>
      <c r="E5" s="110">
        <v>215</v>
      </c>
      <c r="F5" s="17">
        <f>E5/D5</f>
        <v>0.83657587548638135</v>
      </c>
      <c r="G5" s="123">
        <v>260</v>
      </c>
      <c r="H5" s="110">
        <v>178</v>
      </c>
      <c r="I5" s="17">
        <f>H5/G5</f>
        <v>0.68461538461538463</v>
      </c>
      <c r="J5" s="123">
        <v>1474</v>
      </c>
      <c r="K5" s="110">
        <v>1094</v>
      </c>
      <c r="L5" s="17">
        <f>K5/J5</f>
        <v>0.74219810040705558</v>
      </c>
      <c r="M5" s="123">
        <v>600</v>
      </c>
      <c r="N5" s="110">
        <v>470</v>
      </c>
      <c r="O5" s="17">
        <f>N5/M5</f>
        <v>0.78333333333333333</v>
      </c>
      <c r="P5" s="129">
        <f>9360/12</f>
        <v>780</v>
      </c>
      <c r="Q5" s="110">
        <v>679</v>
      </c>
      <c r="R5" s="17">
        <f>Q5/P5</f>
        <v>0.87051282051282053</v>
      </c>
      <c r="S5" s="123">
        <v>158</v>
      </c>
      <c r="T5" s="110">
        <v>134</v>
      </c>
      <c r="U5" s="17">
        <f>T5/S5</f>
        <v>0.84810126582278478</v>
      </c>
    </row>
    <row r="6" spans="1:21" ht="11.25" customHeight="1" x14ac:dyDescent="0.3">
      <c r="A6" s="119">
        <v>2</v>
      </c>
      <c r="B6" s="120" t="s">
        <v>20</v>
      </c>
      <c r="C6" s="121" t="s">
        <v>21</v>
      </c>
      <c r="D6" s="123"/>
      <c r="E6" s="110"/>
      <c r="F6" s="19"/>
      <c r="G6" s="123"/>
      <c r="H6" s="110"/>
      <c r="I6" s="19"/>
      <c r="J6" s="123"/>
      <c r="K6" s="110"/>
      <c r="L6" s="19"/>
      <c r="M6" s="123"/>
      <c r="N6" s="110"/>
      <c r="O6" s="19"/>
      <c r="P6" s="129"/>
      <c r="Q6" s="110"/>
      <c r="R6" s="19"/>
      <c r="S6" s="123"/>
      <c r="T6" s="110"/>
      <c r="U6" s="19"/>
    </row>
    <row r="7" spans="1:21" ht="11.25" customHeight="1" x14ac:dyDescent="0.3">
      <c r="A7" s="119">
        <v>3</v>
      </c>
      <c r="B7" s="120" t="s">
        <v>22</v>
      </c>
      <c r="C7" s="121" t="s">
        <v>21</v>
      </c>
      <c r="D7" s="123"/>
      <c r="E7" s="110">
        <v>9</v>
      </c>
      <c r="F7" s="19"/>
      <c r="G7" s="123"/>
      <c r="H7" s="110">
        <v>19</v>
      </c>
      <c r="I7" s="19"/>
      <c r="J7" s="123"/>
      <c r="K7" s="110">
        <v>28</v>
      </c>
      <c r="L7" s="19"/>
      <c r="M7" s="123"/>
      <c r="N7" s="110">
        <v>14</v>
      </c>
      <c r="O7" s="19"/>
      <c r="P7" s="129"/>
      <c r="Q7" s="110">
        <v>16</v>
      </c>
      <c r="R7" s="19"/>
      <c r="S7" s="123"/>
      <c r="T7" s="110"/>
      <c r="U7" s="19"/>
    </row>
    <row r="8" spans="1:21" ht="11.25" customHeight="1" x14ac:dyDescent="0.3">
      <c r="A8" s="119">
        <v>4</v>
      </c>
      <c r="B8" s="120" t="s">
        <v>23</v>
      </c>
      <c r="C8" s="121" t="s">
        <v>24</v>
      </c>
      <c r="D8" s="123">
        <v>9</v>
      </c>
      <c r="E8" s="110">
        <v>9</v>
      </c>
      <c r="F8" s="17">
        <f>E8/D8</f>
        <v>1</v>
      </c>
      <c r="G8" s="123">
        <v>9</v>
      </c>
      <c r="H8" s="110">
        <v>19</v>
      </c>
      <c r="I8" s="17">
        <f>H8/G8</f>
        <v>2.1111111111111112</v>
      </c>
      <c r="J8" s="123">
        <v>28</v>
      </c>
      <c r="K8" s="110">
        <v>28</v>
      </c>
      <c r="L8" s="17">
        <f>K8/J8</f>
        <v>1</v>
      </c>
      <c r="M8" s="123">
        <v>10</v>
      </c>
      <c r="N8" s="110">
        <v>14</v>
      </c>
      <c r="O8" s="17">
        <f>N8/M8</f>
        <v>1.4</v>
      </c>
      <c r="P8" s="129">
        <v>9</v>
      </c>
      <c r="Q8" s="110">
        <v>16</v>
      </c>
      <c r="R8" s="17">
        <f>Q8/P8</f>
        <v>1.7777777777777777</v>
      </c>
      <c r="S8" s="123"/>
      <c r="T8" s="110"/>
      <c r="U8" s="19"/>
    </row>
    <row r="9" spans="1:21" ht="11.25" customHeight="1" x14ac:dyDescent="0.3">
      <c r="A9" s="119">
        <v>5</v>
      </c>
      <c r="B9" s="120" t="s">
        <v>25</v>
      </c>
      <c r="C9" s="121" t="s">
        <v>24</v>
      </c>
      <c r="D9" s="126"/>
      <c r="E9" s="110"/>
      <c r="F9" s="19"/>
      <c r="G9" s="126"/>
      <c r="H9" s="110"/>
      <c r="I9" s="19"/>
      <c r="J9" s="126"/>
      <c r="K9" s="22"/>
      <c r="L9" s="19"/>
      <c r="M9" s="126"/>
      <c r="N9" s="110"/>
      <c r="O9" s="19"/>
      <c r="P9" s="127"/>
      <c r="Q9" s="110"/>
      <c r="R9" s="19"/>
      <c r="S9" s="126"/>
      <c r="T9" s="110"/>
      <c r="U9" s="19"/>
    </row>
    <row r="10" spans="1:21" ht="11.25" customHeight="1" x14ac:dyDescent="0.3">
      <c r="A10" s="119">
        <v>6</v>
      </c>
      <c r="B10" s="120" t="s">
        <v>26</v>
      </c>
      <c r="C10" s="121" t="s">
        <v>27</v>
      </c>
      <c r="D10" s="123"/>
      <c r="E10" s="110"/>
      <c r="F10" s="19"/>
      <c r="G10" s="123"/>
      <c r="H10" s="110"/>
      <c r="I10" s="19"/>
      <c r="J10" s="123"/>
      <c r="K10" s="23"/>
      <c r="L10" s="19"/>
      <c r="M10" s="123"/>
      <c r="N10" s="110"/>
      <c r="O10" s="19"/>
      <c r="P10" s="124"/>
      <c r="Q10" s="110"/>
      <c r="R10" s="19"/>
      <c r="S10" s="123"/>
      <c r="T10" s="110"/>
      <c r="U10" s="19"/>
    </row>
    <row r="11" spans="1:21" ht="11.25" customHeight="1" x14ac:dyDescent="0.3">
      <c r="A11" s="119">
        <v>7</v>
      </c>
      <c r="B11" s="120" t="s">
        <v>28</v>
      </c>
      <c r="C11" s="121" t="s">
        <v>29</v>
      </c>
      <c r="D11" s="123"/>
      <c r="E11" s="110">
        <v>59</v>
      </c>
      <c r="F11" s="19"/>
      <c r="G11" s="124"/>
      <c r="H11" s="128">
        <v>42</v>
      </c>
      <c r="I11" s="19"/>
      <c r="J11" s="123">
        <v>169</v>
      </c>
      <c r="K11" s="110">
        <v>193</v>
      </c>
      <c r="L11" s="26">
        <f>K11/J11</f>
        <v>1.1420118343195267</v>
      </c>
      <c r="M11" s="123"/>
      <c r="N11" s="110">
        <v>59</v>
      </c>
      <c r="O11" s="19"/>
      <c r="P11" s="124"/>
      <c r="Q11" s="110">
        <v>48</v>
      </c>
      <c r="R11" s="19"/>
      <c r="S11" s="123"/>
      <c r="T11" s="110">
        <v>73</v>
      </c>
      <c r="U11" s="19"/>
    </row>
    <row r="12" spans="1:21" ht="11.25" customHeight="1" x14ac:dyDescent="0.3">
      <c r="A12" s="119">
        <v>8</v>
      </c>
      <c r="B12" s="120" t="s">
        <v>30</v>
      </c>
      <c r="C12" s="121" t="s">
        <v>19</v>
      </c>
      <c r="D12" s="123"/>
      <c r="E12" s="110"/>
      <c r="F12" s="19"/>
      <c r="G12" s="123"/>
      <c r="H12" s="110"/>
      <c r="I12" s="19"/>
      <c r="J12" s="123"/>
      <c r="K12" s="110"/>
      <c r="L12" s="19"/>
      <c r="M12" s="123"/>
      <c r="N12" s="110"/>
      <c r="O12" s="19"/>
      <c r="P12" s="124"/>
      <c r="Q12" s="110"/>
      <c r="R12" s="19"/>
      <c r="S12" s="123"/>
      <c r="T12" s="110"/>
      <c r="U12" s="19"/>
    </row>
    <row r="13" spans="1:21" ht="11.25" customHeight="1" x14ac:dyDescent="0.3">
      <c r="A13" s="119">
        <v>9</v>
      </c>
      <c r="B13" s="120" t="s">
        <v>31</v>
      </c>
      <c r="C13" s="121" t="s">
        <v>19</v>
      </c>
      <c r="D13" s="123">
        <v>19</v>
      </c>
      <c r="E13" s="110">
        <v>26</v>
      </c>
      <c r="F13" s="17">
        <f>E13/D13</f>
        <v>1.368421052631579</v>
      </c>
      <c r="G13" s="123"/>
      <c r="H13" s="110"/>
      <c r="I13" s="27"/>
      <c r="J13" s="123">
        <v>70</v>
      </c>
      <c r="K13" s="110">
        <v>75</v>
      </c>
      <c r="L13" s="17">
        <f>K13/J13</f>
        <v>1.0714285714285714</v>
      </c>
      <c r="M13" s="123">
        <v>18</v>
      </c>
      <c r="N13" s="110">
        <v>21</v>
      </c>
      <c r="O13" s="17">
        <f>N13/M13</f>
        <v>1.1666666666666667</v>
      </c>
      <c r="P13" s="129"/>
      <c r="Q13" s="110"/>
      <c r="R13" s="19"/>
      <c r="S13" s="123">
        <f>250/12</f>
        <v>20.833333333333332</v>
      </c>
      <c r="T13" s="110">
        <v>20</v>
      </c>
      <c r="U13" s="17">
        <f>T13/S13</f>
        <v>0.96000000000000008</v>
      </c>
    </row>
    <row r="14" spans="1:21" ht="11.25" customHeight="1" x14ac:dyDescent="0.3">
      <c r="A14" s="119">
        <v>10</v>
      </c>
      <c r="B14" s="120" t="s">
        <v>32</v>
      </c>
      <c r="C14" s="121" t="s">
        <v>19</v>
      </c>
      <c r="D14" s="123"/>
      <c r="E14" s="110"/>
      <c r="F14" s="28"/>
      <c r="G14" s="123"/>
      <c r="H14" s="110"/>
      <c r="I14" s="28"/>
      <c r="J14" s="123"/>
      <c r="K14" s="110"/>
      <c r="L14" s="28"/>
      <c r="M14" s="123"/>
      <c r="N14" s="110"/>
      <c r="O14" s="28"/>
      <c r="P14" s="124"/>
      <c r="Q14" s="110"/>
      <c r="R14" s="28"/>
      <c r="S14" s="123"/>
      <c r="T14" s="110"/>
      <c r="U14" s="28"/>
    </row>
    <row r="15" spans="1:21" ht="11.25" customHeight="1" x14ac:dyDescent="0.3">
      <c r="A15" s="130" t="s">
        <v>33</v>
      </c>
      <c r="B15" s="130" t="s">
        <v>34</v>
      </c>
      <c r="C15" s="131"/>
      <c r="D15" s="132"/>
      <c r="E15" s="115"/>
      <c r="F15" s="28"/>
      <c r="G15" s="132"/>
      <c r="H15" s="115"/>
      <c r="I15" s="28"/>
      <c r="J15" s="132"/>
      <c r="K15" s="115"/>
      <c r="L15" s="28"/>
      <c r="M15" s="132"/>
      <c r="N15" s="115"/>
      <c r="O15" s="28"/>
      <c r="P15" s="133"/>
      <c r="Q15" s="115"/>
      <c r="R15" s="28"/>
      <c r="S15" s="132"/>
      <c r="T15" s="115"/>
      <c r="U15" s="28"/>
    </row>
    <row r="16" spans="1:21" ht="11.25" customHeight="1" thickBot="1" x14ac:dyDescent="0.35">
      <c r="A16" s="130"/>
      <c r="B16" s="120" t="s">
        <v>18</v>
      </c>
      <c r="C16" s="121" t="s">
        <v>19</v>
      </c>
      <c r="D16" s="134"/>
      <c r="E16" s="135">
        <v>125</v>
      </c>
      <c r="F16" s="34"/>
      <c r="G16" s="134"/>
      <c r="H16" s="135">
        <v>138</v>
      </c>
      <c r="I16" s="34"/>
      <c r="J16" s="134"/>
      <c r="K16" s="135">
        <v>0</v>
      </c>
      <c r="L16" s="34"/>
      <c r="M16" s="134"/>
      <c r="N16" s="135">
        <v>220</v>
      </c>
      <c r="O16" s="34"/>
      <c r="P16" s="136"/>
      <c r="Q16" s="135">
        <v>148</v>
      </c>
      <c r="R16" s="34"/>
      <c r="S16" s="134"/>
      <c r="T16" s="135">
        <v>0</v>
      </c>
      <c r="U16" s="34"/>
    </row>
    <row r="17" spans="1:22" s="137" customFormat="1" ht="11.25" customHeight="1" thickBot="1" x14ac:dyDescent="0.35">
      <c r="F17" s="138">
        <f>(F5+F8+F13)/3</f>
        <v>1.0683323093726536</v>
      </c>
      <c r="G17" s="138"/>
      <c r="H17" s="138"/>
      <c r="I17" s="138">
        <f>(I5+I8)/2</f>
        <v>1.3978632478632478</v>
      </c>
      <c r="J17" s="138"/>
      <c r="K17" s="138"/>
      <c r="L17" s="138">
        <f>(L5+L8+L11+L13)/4</f>
        <v>0.98890962653878844</v>
      </c>
      <c r="M17" s="138"/>
      <c r="N17" s="138"/>
      <c r="O17" s="138">
        <f>(O5+O8+O13)/3</f>
        <v>1.1166666666666665</v>
      </c>
      <c r="P17" s="139"/>
      <c r="Q17" s="139"/>
      <c r="R17" s="138">
        <f>(R5+R8)/2</f>
        <v>1.3241452991452991</v>
      </c>
      <c r="S17" s="138"/>
      <c r="T17" s="138"/>
      <c r="U17" s="138">
        <f>(U5+U13)/2</f>
        <v>0.90405063291139243</v>
      </c>
    </row>
    <row r="18" spans="1:22" ht="11.25" customHeight="1" x14ac:dyDescent="0.3">
      <c r="A18" s="110"/>
      <c r="B18" s="110"/>
      <c r="C18" s="111"/>
      <c r="D18" s="219" t="s">
        <v>35</v>
      </c>
      <c r="E18" s="220"/>
      <c r="F18" s="221"/>
      <c r="G18" s="219" t="s">
        <v>36</v>
      </c>
      <c r="H18" s="220"/>
      <c r="I18" s="221"/>
      <c r="J18" s="219" t="s">
        <v>37</v>
      </c>
      <c r="K18" s="220"/>
      <c r="L18" s="221"/>
      <c r="M18" s="219" t="s">
        <v>38</v>
      </c>
      <c r="N18" s="220"/>
      <c r="O18" s="221"/>
      <c r="P18" s="219" t="s">
        <v>39</v>
      </c>
      <c r="Q18" s="220"/>
      <c r="R18" s="221"/>
      <c r="S18" s="219" t="s">
        <v>40</v>
      </c>
      <c r="T18" s="220"/>
      <c r="U18" s="221"/>
    </row>
    <row r="19" spans="1:22" ht="11.25" customHeight="1" x14ac:dyDescent="0.3">
      <c r="A19" s="112" t="s">
        <v>10</v>
      </c>
      <c r="B19" s="112" t="s">
        <v>11</v>
      </c>
      <c r="C19" s="113" t="s">
        <v>12</v>
      </c>
      <c r="D19" s="114" t="s">
        <v>13</v>
      </c>
      <c r="E19" s="115" t="s">
        <v>14</v>
      </c>
      <c r="F19" s="116" t="s">
        <v>15</v>
      </c>
      <c r="G19" s="114" t="s">
        <v>13</v>
      </c>
      <c r="H19" s="115" t="s">
        <v>14</v>
      </c>
      <c r="I19" s="116" t="s">
        <v>15</v>
      </c>
      <c r="J19" s="114" t="s">
        <v>13</v>
      </c>
      <c r="K19" s="115" t="s">
        <v>14</v>
      </c>
      <c r="L19" s="116" t="s">
        <v>15</v>
      </c>
      <c r="M19" s="114" t="s">
        <v>13</v>
      </c>
      <c r="N19" s="115" t="s">
        <v>14</v>
      </c>
      <c r="O19" s="116" t="s">
        <v>15</v>
      </c>
      <c r="P19" s="114" t="s">
        <v>13</v>
      </c>
      <c r="Q19" s="115" t="s">
        <v>14</v>
      </c>
      <c r="R19" s="116" t="s">
        <v>15</v>
      </c>
      <c r="S19" s="114" t="s">
        <v>13</v>
      </c>
      <c r="T19" s="115" t="s">
        <v>14</v>
      </c>
      <c r="U19" s="116" t="s">
        <v>15</v>
      </c>
    </row>
    <row r="20" spans="1:22" ht="11.25" customHeight="1" x14ac:dyDescent="0.3">
      <c r="A20" s="112" t="s">
        <v>16</v>
      </c>
      <c r="B20" s="117" t="s">
        <v>17</v>
      </c>
      <c r="C20" s="113"/>
      <c r="D20" s="114"/>
      <c r="E20" s="110"/>
      <c r="F20" s="118"/>
      <c r="G20" s="114"/>
      <c r="H20" s="110"/>
      <c r="I20" s="118"/>
      <c r="J20" s="114"/>
      <c r="K20" s="110"/>
      <c r="L20" s="118"/>
      <c r="M20" s="114"/>
      <c r="N20" s="110"/>
      <c r="O20" s="118"/>
      <c r="P20" s="114"/>
      <c r="Q20" s="110"/>
      <c r="R20" s="118"/>
      <c r="S20" s="114"/>
      <c r="T20" s="110"/>
      <c r="U20" s="118"/>
    </row>
    <row r="21" spans="1:22" ht="11.25" customHeight="1" x14ac:dyDescent="0.3">
      <c r="A21" s="119">
        <v>1</v>
      </c>
      <c r="B21" s="120" t="s">
        <v>18</v>
      </c>
      <c r="C21" s="121" t="s">
        <v>19</v>
      </c>
      <c r="D21" s="123">
        <v>406</v>
      </c>
      <c r="E21" s="110">
        <v>238</v>
      </c>
      <c r="F21" s="17">
        <f>E21/D21</f>
        <v>0.58620689655172409</v>
      </c>
      <c r="G21" s="124">
        <v>22</v>
      </c>
      <c r="H21" s="128">
        <v>22</v>
      </c>
      <c r="I21" s="19">
        <f>H21/G21</f>
        <v>1</v>
      </c>
      <c r="J21" s="123">
        <v>450</v>
      </c>
      <c r="K21" s="110">
        <v>378</v>
      </c>
      <c r="L21" s="17">
        <f>K21/J21</f>
        <v>0.84</v>
      </c>
      <c r="M21" s="123">
        <v>198</v>
      </c>
      <c r="N21" s="110">
        <v>198</v>
      </c>
      <c r="O21" s="17">
        <f>N21/M21</f>
        <v>1</v>
      </c>
      <c r="P21" s="123">
        <v>500</v>
      </c>
      <c r="Q21" s="110">
        <v>233</v>
      </c>
      <c r="R21" s="17">
        <f>Q21/P21</f>
        <v>0.46600000000000003</v>
      </c>
      <c r="S21" s="123">
        <v>1612</v>
      </c>
      <c r="T21" s="110">
        <v>1132</v>
      </c>
      <c r="U21" s="17">
        <f>T21/S21</f>
        <v>0.70223325062034736</v>
      </c>
      <c r="V21" s="240"/>
    </row>
    <row r="22" spans="1:22" ht="11.25" customHeight="1" x14ac:dyDescent="0.3">
      <c r="A22" s="119"/>
      <c r="B22" s="120"/>
      <c r="C22" s="121"/>
      <c r="D22" s="123"/>
      <c r="E22" s="110"/>
      <c r="F22" s="19"/>
      <c r="G22" s="123"/>
      <c r="H22" s="110"/>
      <c r="I22" s="19"/>
      <c r="J22" s="123"/>
      <c r="K22" s="110"/>
      <c r="L22" s="19"/>
      <c r="M22" s="123"/>
      <c r="N22" s="110"/>
      <c r="O22" s="19"/>
      <c r="P22" s="123"/>
      <c r="Q22" s="110"/>
      <c r="R22" s="19"/>
      <c r="S22" s="123"/>
      <c r="T22" s="110"/>
      <c r="U22" s="19"/>
    </row>
    <row r="23" spans="1:22" ht="11.25" customHeight="1" x14ac:dyDescent="0.3">
      <c r="A23" s="119">
        <v>3</v>
      </c>
      <c r="B23" s="120" t="s">
        <v>22</v>
      </c>
      <c r="C23" s="121" t="s">
        <v>21</v>
      </c>
      <c r="D23" s="123"/>
      <c r="E23" s="110">
        <v>5</v>
      </c>
      <c r="F23" s="19"/>
      <c r="G23" s="123"/>
      <c r="H23" s="110"/>
      <c r="I23" s="19"/>
      <c r="J23" s="123"/>
      <c r="K23" s="110">
        <v>12</v>
      </c>
      <c r="L23" s="19"/>
      <c r="M23" s="123"/>
      <c r="N23" s="110">
        <v>10</v>
      </c>
      <c r="O23" s="19"/>
      <c r="P23" s="123"/>
      <c r="Q23" s="110">
        <v>12</v>
      </c>
      <c r="R23" s="19"/>
      <c r="S23" s="123"/>
      <c r="T23" s="110">
        <v>10</v>
      </c>
      <c r="U23" s="19"/>
    </row>
    <row r="24" spans="1:22" ht="11.25" customHeight="1" x14ac:dyDescent="0.3">
      <c r="A24" s="119">
        <v>4</v>
      </c>
      <c r="B24" s="120" t="s">
        <v>23</v>
      </c>
      <c r="C24" s="121" t="s">
        <v>24</v>
      </c>
      <c r="D24" s="123">
        <v>10</v>
      </c>
      <c r="E24" s="110">
        <v>13</v>
      </c>
      <c r="F24" s="17">
        <f>E24/D24</f>
        <v>1.3</v>
      </c>
      <c r="G24" s="123"/>
      <c r="H24" s="110"/>
      <c r="I24" s="19"/>
      <c r="J24" s="123">
        <v>10</v>
      </c>
      <c r="K24" s="110">
        <v>12</v>
      </c>
      <c r="L24" s="17">
        <f>K24/J24</f>
        <v>1.2</v>
      </c>
      <c r="M24" s="123">
        <v>10</v>
      </c>
      <c r="N24" s="110">
        <v>10</v>
      </c>
      <c r="O24" s="17">
        <f>N24/M24</f>
        <v>1</v>
      </c>
      <c r="P24" s="123">
        <v>9</v>
      </c>
      <c r="Q24" s="110">
        <v>12</v>
      </c>
      <c r="R24" s="17">
        <f>Q24/P24</f>
        <v>1.3333333333333333</v>
      </c>
      <c r="S24" s="123">
        <v>27</v>
      </c>
      <c r="T24" s="110">
        <v>28</v>
      </c>
      <c r="U24" s="17">
        <f>T24/S24</f>
        <v>1.037037037037037</v>
      </c>
    </row>
    <row r="25" spans="1:22" ht="11.25" customHeight="1" x14ac:dyDescent="0.3">
      <c r="A25" s="119">
        <v>5</v>
      </c>
      <c r="B25" s="120" t="s">
        <v>25</v>
      </c>
      <c r="C25" s="121" t="s">
        <v>24</v>
      </c>
      <c r="D25" s="126"/>
      <c r="E25" s="110"/>
      <c r="F25" s="19"/>
      <c r="G25" s="126"/>
      <c r="H25" s="110"/>
      <c r="I25" s="19"/>
      <c r="J25" s="126"/>
      <c r="K25" s="110"/>
      <c r="L25" s="28"/>
      <c r="M25" s="126"/>
      <c r="N25" s="110"/>
      <c r="O25" s="19"/>
      <c r="P25" s="126"/>
      <c r="Q25" s="110"/>
      <c r="R25" s="19"/>
      <c r="S25" s="126"/>
      <c r="T25" s="141"/>
      <c r="U25" s="19"/>
    </row>
    <row r="26" spans="1:22" ht="11.25" customHeight="1" x14ac:dyDescent="0.3">
      <c r="A26" s="119">
        <v>6</v>
      </c>
      <c r="B26" s="120" t="s">
        <v>26</v>
      </c>
      <c r="C26" s="121" t="s">
        <v>27</v>
      </c>
      <c r="D26" s="123"/>
      <c r="E26" s="110"/>
      <c r="F26" s="19"/>
      <c r="G26" s="123"/>
      <c r="H26" s="110"/>
      <c r="I26" s="19"/>
      <c r="J26" s="123"/>
      <c r="K26" s="110"/>
      <c r="L26" s="28"/>
      <c r="M26" s="123"/>
      <c r="N26" s="110"/>
      <c r="O26" s="19"/>
      <c r="P26" s="123"/>
      <c r="Q26" s="110"/>
      <c r="R26" s="19"/>
      <c r="S26" s="123"/>
      <c r="T26" s="110"/>
      <c r="U26" s="19"/>
    </row>
    <row r="27" spans="1:22" ht="11.25" customHeight="1" x14ac:dyDescent="0.3">
      <c r="A27" s="119">
        <v>7</v>
      </c>
      <c r="B27" s="120" t="s">
        <v>28</v>
      </c>
      <c r="C27" s="121" t="s">
        <v>29</v>
      </c>
      <c r="D27" s="123"/>
      <c r="E27" s="110">
        <v>45</v>
      </c>
      <c r="F27" s="19"/>
      <c r="G27" s="123"/>
      <c r="H27" s="110">
        <v>42</v>
      </c>
      <c r="I27" s="19"/>
      <c r="J27" s="123"/>
      <c r="K27" s="110">
        <v>50</v>
      </c>
      <c r="L27" s="28"/>
      <c r="M27" s="123"/>
      <c r="N27" s="110">
        <v>47</v>
      </c>
      <c r="O27" s="19"/>
      <c r="P27" s="123"/>
      <c r="Q27" s="110">
        <v>59</v>
      </c>
      <c r="R27" s="19"/>
      <c r="S27" s="123"/>
      <c r="T27" s="110">
        <v>74</v>
      </c>
      <c r="U27" s="19"/>
    </row>
    <row r="28" spans="1:22" ht="11.25" customHeight="1" x14ac:dyDescent="0.3">
      <c r="A28" s="119">
        <v>8</v>
      </c>
      <c r="B28" s="120" t="s">
        <v>30</v>
      </c>
      <c r="C28" s="121" t="s">
        <v>19</v>
      </c>
      <c r="D28" s="123"/>
      <c r="E28" s="110"/>
      <c r="F28" s="19"/>
      <c r="G28" s="123"/>
      <c r="H28" s="110"/>
      <c r="I28" s="19"/>
      <c r="J28" s="123"/>
      <c r="K28" s="110"/>
      <c r="L28" s="28"/>
      <c r="M28" s="123"/>
      <c r="N28" s="110"/>
      <c r="O28" s="19"/>
      <c r="P28" s="123"/>
      <c r="Q28" s="110"/>
      <c r="R28" s="19"/>
      <c r="S28" s="123"/>
      <c r="T28" s="110"/>
      <c r="U28" s="19"/>
    </row>
    <row r="29" spans="1:22" ht="11.25" customHeight="1" x14ac:dyDescent="0.3">
      <c r="A29" s="119">
        <v>9</v>
      </c>
      <c r="B29" s="120" t="s">
        <v>31</v>
      </c>
      <c r="C29" s="121" t="s">
        <v>19</v>
      </c>
      <c r="D29" s="123">
        <v>23</v>
      </c>
      <c r="E29" s="110">
        <v>18</v>
      </c>
      <c r="F29" s="17">
        <f>E29/D29</f>
        <v>0.78260869565217395</v>
      </c>
      <c r="G29" s="123"/>
      <c r="H29" s="110"/>
      <c r="I29" s="19"/>
      <c r="J29" s="123"/>
      <c r="K29" s="110"/>
      <c r="L29" s="28"/>
      <c r="M29" s="123">
        <v>15</v>
      </c>
      <c r="N29" s="110">
        <v>17</v>
      </c>
      <c r="O29" s="26">
        <f>N29/M29</f>
        <v>1.1333333333333333</v>
      </c>
      <c r="P29" s="123">
        <v>25</v>
      </c>
      <c r="Q29" s="110">
        <v>30</v>
      </c>
      <c r="R29" s="17">
        <f>Q29/P29</f>
        <v>1.2</v>
      </c>
      <c r="S29" s="123">
        <v>68</v>
      </c>
      <c r="T29" s="110">
        <v>87</v>
      </c>
      <c r="U29" s="17">
        <f>T29/S29</f>
        <v>1.2794117647058822</v>
      </c>
    </row>
    <row r="30" spans="1:22" ht="11.25" customHeight="1" x14ac:dyDescent="0.3">
      <c r="A30" s="119">
        <v>10</v>
      </c>
      <c r="B30" s="120" t="s">
        <v>32</v>
      </c>
      <c r="C30" s="121" t="s">
        <v>19</v>
      </c>
      <c r="D30" s="123"/>
      <c r="E30" s="110"/>
      <c r="F30" s="28"/>
      <c r="G30" s="123"/>
      <c r="H30" s="110"/>
      <c r="I30" s="28"/>
      <c r="J30" s="123"/>
      <c r="K30" s="110"/>
      <c r="L30" s="28"/>
      <c r="M30" s="123"/>
      <c r="N30" s="110"/>
      <c r="O30" s="28"/>
      <c r="P30" s="123"/>
      <c r="Q30" s="110"/>
      <c r="R30" s="28"/>
      <c r="S30" s="123"/>
      <c r="T30" s="110"/>
      <c r="U30" s="28"/>
    </row>
    <row r="31" spans="1:22" ht="11.25" customHeight="1" x14ac:dyDescent="0.3">
      <c r="A31" s="130" t="s">
        <v>33</v>
      </c>
      <c r="B31" s="130" t="s">
        <v>34</v>
      </c>
      <c r="C31" s="131"/>
      <c r="D31" s="132"/>
      <c r="F31" s="28"/>
      <c r="G31" s="132"/>
      <c r="H31" s="115"/>
      <c r="I31" s="28"/>
      <c r="J31" s="132"/>
      <c r="K31" s="115"/>
      <c r="L31" s="28"/>
      <c r="M31" s="132"/>
      <c r="N31" s="115"/>
      <c r="O31" s="28"/>
      <c r="P31" s="132"/>
      <c r="Q31" s="115"/>
      <c r="R31" s="28"/>
      <c r="S31" s="132"/>
      <c r="T31" s="115"/>
      <c r="U31" s="28"/>
    </row>
    <row r="32" spans="1:22" ht="11.25" customHeight="1" thickBot="1" x14ac:dyDescent="0.35">
      <c r="A32" s="130"/>
      <c r="B32" s="120" t="s">
        <v>18</v>
      </c>
      <c r="C32" s="121" t="s">
        <v>19</v>
      </c>
      <c r="D32" s="134"/>
      <c r="E32" s="115">
        <v>134</v>
      </c>
      <c r="F32" s="34"/>
      <c r="G32" s="134"/>
      <c r="H32" s="135">
        <v>560</v>
      </c>
      <c r="I32" s="34"/>
      <c r="J32" s="134"/>
      <c r="K32" s="135">
        <v>198</v>
      </c>
      <c r="L32" s="34"/>
      <c r="M32" s="134"/>
      <c r="N32" s="135">
        <v>131</v>
      </c>
      <c r="O32" s="34"/>
      <c r="P32" s="134"/>
      <c r="Q32" s="135">
        <v>165</v>
      </c>
      <c r="R32" s="34"/>
      <c r="S32" s="134"/>
      <c r="T32" s="135">
        <v>292</v>
      </c>
      <c r="U32" s="34"/>
    </row>
    <row r="33" spans="1:21" s="137" customFormat="1" ht="11.25" customHeight="1" thickBot="1" x14ac:dyDescent="0.35">
      <c r="A33" s="142"/>
      <c r="B33" s="143"/>
      <c r="C33" s="144"/>
      <c r="D33" s="145"/>
      <c r="E33" s="146"/>
      <c r="F33" s="45">
        <f>(F21+F24+F29)/3</f>
        <v>0.88960519740129929</v>
      </c>
      <c r="G33" s="45"/>
      <c r="H33" s="45"/>
      <c r="I33" s="45">
        <f>(I21)/1</f>
        <v>1</v>
      </c>
      <c r="J33" s="45"/>
      <c r="K33" s="45"/>
      <c r="L33" s="45">
        <f>(L21+L24)/2</f>
        <v>1.02</v>
      </c>
      <c r="M33" s="45"/>
      <c r="N33" s="45"/>
      <c r="O33" s="45">
        <f>(O21+O24+O29)/3</f>
        <v>1.0444444444444445</v>
      </c>
      <c r="P33" s="46"/>
      <c r="Q33" s="46"/>
      <c r="R33" s="45">
        <f>(R21+R24+R29)/3</f>
        <v>0.99977777777777777</v>
      </c>
      <c r="S33" s="45"/>
      <c r="T33" s="45"/>
      <c r="U33" s="45">
        <f>(U21+U24+U29)/3</f>
        <v>1.0062273507877555</v>
      </c>
    </row>
    <row r="34" spans="1:21" ht="11.25" customHeight="1" x14ac:dyDescent="0.3">
      <c r="A34" s="110"/>
      <c r="B34" s="110"/>
      <c r="C34" s="111"/>
      <c r="D34" s="219" t="s">
        <v>41</v>
      </c>
      <c r="E34" s="220"/>
      <c r="F34" s="221"/>
      <c r="G34" s="219" t="s">
        <v>42</v>
      </c>
      <c r="H34" s="220"/>
      <c r="I34" s="221"/>
      <c r="J34" s="229" t="s">
        <v>43</v>
      </c>
      <c r="K34" s="230"/>
      <c r="L34" s="231"/>
      <c r="M34" s="219" t="s">
        <v>44</v>
      </c>
      <c r="N34" s="220"/>
      <c r="O34" s="221"/>
      <c r="P34" s="219" t="s">
        <v>45</v>
      </c>
      <c r="Q34" s="220"/>
      <c r="R34" s="221"/>
      <c r="S34" s="219" t="s">
        <v>46</v>
      </c>
      <c r="T34" s="220"/>
      <c r="U34" s="221"/>
    </row>
    <row r="35" spans="1:21" ht="11.25" customHeight="1" x14ac:dyDescent="0.3">
      <c r="A35" s="112" t="s">
        <v>10</v>
      </c>
      <c r="B35" s="112" t="s">
        <v>11</v>
      </c>
      <c r="C35" s="113" t="s">
        <v>12</v>
      </c>
      <c r="D35" s="114" t="s">
        <v>13</v>
      </c>
      <c r="E35" s="115" t="s">
        <v>14</v>
      </c>
      <c r="F35" s="116" t="s">
        <v>15</v>
      </c>
      <c r="G35" s="114" t="s">
        <v>13</v>
      </c>
      <c r="H35" s="115" t="s">
        <v>14</v>
      </c>
      <c r="I35" s="116" t="s">
        <v>15</v>
      </c>
      <c r="J35" s="147" t="s">
        <v>13</v>
      </c>
      <c r="K35" s="148" t="s">
        <v>14</v>
      </c>
      <c r="L35" s="149" t="s">
        <v>15</v>
      </c>
      <c r="M35" s="114" t="s">
        <v>13</v>
      </c>
      <c r="N35" s="115" t="s">
        <v>14</v>
      </c>
      <c r="O35" s="116" t="s">
        <v>15</v>
      </c>
      <c r="P35" s="114" t="s">
        <v>13</v>
      </c>
      <c r="Q35" s="115" t="s">
        <v>14</v>
      </c>
      <c r="R35" s="116" t="s">
        <v>15</v>
      </c>
      <c r="S35" s="114" t="s">
        <v>13</v>
      </c>
      <c r="T35" s="115" t="s">
        <v>14</v>
      </c>
      <c r="U35" s="116" t="s">
        <v>15</v>
      </c>
    </row>
    <row r="36" spans="1:21" ht="11.25" customHeight="1" x14ac:dyDescent="0.3">
      <c r="A36" s="112" t="s">
        <v>16</v>
      </c>
      <c r="B36" s="117" t="s">
        <v>17</v>
      </c>
      <c r="C36" s="113"/>
      <c r="D36" s="114"/>
      <c r="E36" s="110"/>
      <c r="F36" s="118"/>
      <c r="G36" s="114"/>
      <c r="H36" s="110"/>
      <c r="I36" s="118"/>
      <c r="J36" s="147"/>
      <c r="K36" s="150"/>
      <c r="L36" s="151"/>
      <c r="M36" s="114"/>
      <c r="N36" s="110"/>
      <c r="O36" s="118"/>
      <c r="P36" s="114" t="s">
        <v>47</v>
      </c>
      <c r="Q36" s="110">
        <v>158</v>
      </c>
      <c r="R36" s="118"/>
      <c r="S36" s="114"/>
      <c r="T36" s="110"/>
      <c r="U36" s="118"/>
    </row>
    <row r="37" spans="1:21" ht="11.25" customHeight="1" x14ac:dyDescent="0.3">
      <c r="A37" s="119">
        <v>1</v>
      </c>
      <c r="B37" s="120" t="s">
        <v>18</v>
      </c>
      <c r="C37" s="121" t="s">
        <v>19</v>
      </c>
      <c r="D37" s="123">
        <v>206</v>
      </c>
      <c r="E37" s="110">
        <v>208</v>
      </c>
      <c r="F37" s="17">
        <f>E37/D37</f>
        <v>1.0097087378640777</v>
      </c>
      <c r="G37" s="123">
        <v>324</v>
      </c>
      <c r="H37" s="110">
        <v>219</v>
      </c>
      <c r="I37" s="17">
        <f>H37/G37</f>
        <v>0.67592592592592593</v>
      </c>
      <c r="J37" s="152">
        <f>G73</f>
        <v>140</v>
      </c>
      <c r="K37" s="152">
        <f>H73</f>
        <v>92</v>
      </c>
      <c r="L37" s="26">
        <f>K37/J37</f>
        <v>0.65714285714285714</v>
      </c>
      <c r="M37" s="123"/>
      <c r="N37" s="110"/>
      <c r="O37" s="19"/>
      <c r="P37" s="123">
        <v>3547</v>
      </c>
      <c r="Q37" s="110">
        <v>2813</v>
      </c>
      <c r="R37" s="53">
        <f>(Q37+Q36)/P37</f>
        <v>0.83760924725119823</v>
      </c>
      <c r="S37" s="123">
        <v>0</v>
      </c>
      <c r="T37" s="110"/>
      <c r="U37" s="28"/>
    </row>
    <row r="38" spans="1:21" ht="11.25" customHeight="1" x14ac:dyDescent="0.3">
      <c r="A38" s="119">
        <v>2</v>
      </c>
      <c r="B38" s="120" t="s">
        <v>20</v>
      </c>
      <c r="C38" s="121" t="s">
        <v>21</v>
      </c>
      <c r="D38" s="123"/>
      <c r="E38" s="110"/>
      <c r="F38" s="19"/>
      <c r="G38" s="123"/>
      <c r="H38" s="110"/>
      <c r="I38" s="19"/>
      <c r="J38" s="152">
        <f>G74</f>
        <v>200</v>
      </c>
      <c r="K38" s="152">
        <f>H74</f>
        <v>0</v>
      </c>
      <c r="L38" s="26">
        <f>K38/J38</f>
        <v>0</v>
      </c>
      <c r="M38" s="123"/>
      <c r="N38" s="110"/>
      <c r="O38" s="28"/>
      <c r="P38" s="123"/>
      <c r="Q38" s="110"/>
      <c r="R38" s="19"/>
      <c r="S38" s="123"/>
      <c r="T38" s="110"/>
      <c r="U38" s="28"/>
    </row>
    <row r="39" spans="1:21" ht="11.25" customHeight="1" x14ac:dyDescent="0.3">
      <c r="A39" s="119">
        <v>3</v>
      </c>
      <c r="B39" s="120" t="s">
        <v>22</v>
      </c>
      <c r="C39" s="121" t="s">
        <v>21</v>
      </c>
      <c r="D39" s="123"/>
      <c r="E39" s="110">
        <v>10</v>
      </c>
      <c r="F39" s="19"/>
      <c r="G39" s="123"/>
      <c r="H39" s="110">
        <v>13</v>
      </c>
      <c r="I39" s="19"/>
      <c r="J39" s="152"/>
      <c r="K39" s="150">
        <f>E75+H75</f>
        <v>273</v>
      </c>
      <c r="L39" s="54"/>
      <c r="M39" s="123"/>
      <c r="N39" s="110">
        <v>83</v>
      </c>
      <c r="O39" s="28"/>
      <c r="P39" s="123"/>
      <c r="Q39" s="110">
        <v>27</v>
      </c>
      <c r="R39" s="28"/>
      <c r="S39" s="123">
        <v>0</v>
      </c>
      <c r="T39" s="110"/>
      <c r="U39" s="28"/>
    </row>
    <row r="40" spans="1:21" ht="11.25" customHeight="1" x14ac:dyDescent="0.3">
      <c r="A40" s="119">
        <v>4</v>
      </c>
      <c r="B40" s="120" t="s">
        <v>23</v>
      </c>
      <c r="C40" s="121" t="s">
        <v>24</v>
      </c>
      <c r="D40" s="123">
        <v>10</v>
      </c>
      <c r="E40" s="110">
        <v>10</v>
      </c>
      <c r="F40" s="17">
        <f>E40/D40</f>
        <v>1</v>
      </c>
      <c r="G40" s="123">
        <v>10</v>
      </c>
      <c r="H40" s="110">
        <v>13</v>
      </c>
      <c r="I40" s="17">
        <f>H40/G40</f>
        <v>1.3</v>
      </c>
      <c r="J40" s="152">
        <f>D76+G76</f>
        <v>1200</v>
      </c>
      <c r="K40" s="152">
        <f>E76+H76</f>
        <v>1232</v>
      </c>
      <c r="L40" s="26">
        <f>K40/J40</f>
        <v>1.0266666666666666</v>
      </c>
      <c r="M40" s="123">
        <f>16*$M$1</f>
        <v>480</v>
      </c>
      <c r="N40" s="110">
        <v>424</v>
      </c>
      <c r="O40" s="17">
        <f>N40/M40</f>
        <v>0.8833333333333333</v>
      </c>
      <c r="P40" s="123">
        <f>2*$M$1</f>
        <v>60</v>
      </c>
      <c r="Q40" s="110">
        <v>27</v>
      </c>
      <c r="R40" s="53">
        <f>Q40/P40</f>
        <v>0.45</v>
      </c>
      <c r="S40" s="123">
        <v>0</v>
      </c>
      <c r="T40" s="110"/>
      <c r="U40" s="28"/>
    </row>
    <row r="41" spans="1:21" ht="11.25" customHeight="1" x14ac:dyDescent="0.3">
      <c r="A41" s="119">
        <v>5</v>
      </c>
      <c r="B41" s="120" t="s">
        <v>25</v>
      </c>
      <c r="C41" s="121" t="s">
        <v>24</v>
      </c>
      <c r="D41" s="126"/>
      <c r="E41" s="110"/>
      <c r="F41" s="19"/>
      <c r="G41" s="126"/>
      <c r="H41" s="110"/>
      <c r="I41" s="28"/>
      <c r="J41" s="153"/>
      <c r="K41" s="154"/>
      <c r="L41" s="54"/>
      <c r="M41" s="126"/>
      <c r="N41" s="141"/>
      <c r="O41" s="19"/>
      <c r="P41" s="126"/>
      <c r="Q41" s="141"/>
      <c r="R41" s="28"/>
      <c r="S41" s="126"/>
      <c r="T41" s="110"/>
      <c r="U41" s="28"/>
    </row>
    <row r="42" spans="1:21" ht="11.25" customHeight="1" x14ac:dyDescent="0.3">
      <c r="A42" s="119">
        <v>6</v>
      </c>
      <c r="B42" s="120" t="s">
        <v>26</v>
      </c>
      <c r="C42" s="121" t="s">
        <v>27</v>
      </c>
      <c r="D42" s="123"/>
      <c r="E42" s="110"/>
      <c r="F42" s="19"/>
      <c r="G42" s="123"/>
      <c r="H42" s="110"/>
      <c r="I42" s="28"/>
      <c r="J42" s="152"/>
      <c r="K42" s="150"/>
      <c r="L42" s="54"/>
      <c r="M42" s="123"/>
      <c r="N42" s="110"/>
      <c r="O42" s="19"/>
      <c r="P42" s="123">
        <f>10/12</f>
        <v>0.83333333333333337</v>
      </c>
      <c r="Q42" s="140">
        <v>0</v>
      </c>
      <c r="R42" s="57"/>
      <c r="S42" s="123">
        <v>0</v>
      </c>
      <c r="T42" s="110"/>
      <c r="U42" s="28"/>
    </row>
    <row r="43" spans="1:21" ht="11.25" customHeight="1" x14ac:dyDescent="0.3">
      <c r="A43" s="119">
        <v>7</v>
      </c>
      <c r="B43" s="120" t="s">
        <v>28</v>
      </c>
      <c r="C43" s="121" t="s">
        <v>29</v>
      </c>
      <c r="D43" s="123"/>
      <c r="E43" s="110">
        <v>35</v>
      </c>
      <c r="F43" s="19"/>
      <c r="G43" s="123"/>
      <c r="H43" s="110">
        <v>30</v>
      </c>
      <c r="I43" s="28"/>
      <c r="J43" s="152"/>
      <c r="K43" s="150"/>
      <c r="L43" s="54"/>
      <c r="M43" s="123"/>
      <c r="N43" s="110"/>
      <c r="O43" s="28"/>
      <c r="P43" s="123"/>
      <c r="Q43" s="110"/>
      <c r="R43" s="28"/>
      <c r="S43" s="123">
        <v>3100</v>
      </c>
      <c r="T43" s="110">
        <v>3424</v>
      </c>
      <c r="U43" s="17">
        <f>T43/S43</f>
        <v>1.104516129032258</v>
      </c>
    </row>
    <row r="44" spans="1:21" ht="11.25" customHeight="1" x14ac:dyDescent="0.3">
      <c r="A44" s="119">
        <v>8</v>
      </c>
      <c r="B44" s="120" t="s">
        <v>30</v>
      </c>
      <c r="C44" s="121" t="s">
        <v>19</v>
      </c>
      <c r="D44" s="123"/>
      <c r="E44" s="110"/>
      <c r="F44" s="28"/>
      <c r="G44" s="123"/>
      <c r="H44" s="110"/>
      <c r="I44" s="28"/>
      <c r="J44" s="152"/>
      <c r="K44" s="150"/>
      <c r="L44" s="54"/>
      <c r="M44" s="123"/>
      <c r="N44" s="110"/>
      <c r="O44" s="28"/>
      <c r="P44" s="123"/>
      <c r="Q44" s="110"/>
      <c r="R44" s="28"/>
      <c r="S44" s="123">
        <v>700</v>
      </c>
      <c r="T44" s="110">
        <v>543</v>
      </c>
      <c r="U44" s="17">
        <f>T44/S44</f>
        <v>0.77571428571428569</v>
      </c>
    </row>
    <row r="45" spans="1:21" ht="11.25" customHeight="1" x14ac:dyDescent="0.3">
      <c r="A45" s="119">
        <v>9</v>
      </c>
      <c r="B45" s="120" t="s">
        <v>31</v>
      </c>
      <c r="C45" s="121" t="s">
        <v>19</v>
      </c>
      <c r="D45" s="123"/>
      <c r="E45" s="110"/>
      <c r="F45" s="28"/>
      <c r="G45" s="123"/>
      <c r="H45" s="110"/>
      <c r="I45" s="28"/>
      <c r="J45" s="152"/>
      <c r="K45" s="150"/>
      <c r="L45" s="54"/>
      <c r="M45" s="123"/>
      <c r="N45" s="110"/>
      <c r="O45" s="28"/>
      <c r="P45" s="123">
        <v>345</v>
      </c>
      <c r="Q45" s="110">
        <v>286</v>
      </c>
      <c r="R45" s="58">
        <f>Q45/P45</f>
        <v>0.82898550724637676</v>
      </c>
      <c r="S45" s="123">
        <v>0</v>
      </c>
      <c r="T45" s="110"/>
      <c r="U45" s="28"/>
    </row>
    <row r="46" spans="1:21" ht="11.25" customHeight="1" x14ac:dyDescent="0.3">
      <c r="A46" s="119">
        <v>10</v>
      </c>
      <c r="B46" s="120" t="s">
        <v>32</v>
      </c>
      <c r="C46" s="121" t="s">
        <v>19</v>
      </c>
      <c r="D46" s="123"/>
      <c r="E46" s="110"/>
      <c r="F46" s="28"/>
      <c r="G46" s="123"/>
      <c r="H46" s="110"/>
      <c r="I46" s="28"/>
      <c r="J46" s="152"/>
      <c r="K46" s="150"/>
      <c r="L46" s="54"/>
      <c r="M46" s="123"/>
      <c r="N46" s="110"/>
      <c r="O46" s="28"/>
      <c r="P46" s="123">
        <v>35</v>
      </c>
      <c r="Q46" s="110">
        <v>43</v>
      </c>
      <c r="R46" s="58">
        <f>Q46/P46</f>
        <v>1.2285714285714286</v>
      </c>
      <c r="S46" s="123">
        <v>0</v>
      </c>
      <c r="T46" s="110"/>
      <c r="U46" s="28"/>
    </row>
    <row r="47" spans="1:21" ht="11.25" customHeight="1" x14ac:dyDescent="0.3">
      <c r="A47" s="130" t="s">
        <v>33</v>
      </c>
      <c r="B47" s="130" t="s">
        <v>34</v>
      </c>
      <c r="C47" s="131"/>
      <c r="D47" s="132"/>
      <c r="E47" s="115"/>
      <c r="F47" s="28"/>
      <c r="G47" s="132"/>
      <c r="H47" s="115"/>
      <c r="I47" s="28"/>
      <c r="J47" s="155"/>
      <c r="K47" s="148"/>
      <c r="L47" s="54"/>
      <c r="M47" s="132"/>
      <c r="N47" s="115"/>
      <c r="O47" s="28"/>
      <c r="P47" s="132"/>
      <c r="Q47" s="115"/>
      <c r="R47" s="53">
        <f>U56</f>
        <v>1.102746962493397</v>
      </c>
      <c r="S47" s="132"/>
      <c r="T47" s="115"/>
      <c r="U47" s="28"/>
    </row>
    <row r="48" spans="1:21" ht="11.25" customHeight="1" thickBot="1" x14ac:dyDescent="0.35">
      <c r="A48" s="130"/>
      <c r="B48" s="120" t="s">
        <v>18</v>
      </c>
      <c r="C48" s="121" t="s">
        <v>19</v>
      </c>
      <c r="D48" s="134"/>
      <c r="E48" s="135">
        <v>190</v>
      </c>
      <c r="F48" s="34"/>
      <c r="G48" s="134"/>
      <c r="H48" s="135">
        <v>72</v>
      </c>
      <c r="I48" s="34"/>
      <c r="J48" s="156"/>
      <c r="K48" s="157">
        <f>E84</f>
        <v>43</v>
      </c>
      <c r="L48" s="62"/>
      <c r="M48" s="134"/>
      <c r="N48" s="135"/>
      <c r="O48" s="34"/>
      <c r="P48" s="134"/>
      <c r="Q48" s="135"/>
      <c r="R48" s="34"/>
      <c r="S48" s="134"/>
      <c r="T48" s="135"/>
      <c r="U48" s="34"/>
    </row>
    <row r="49" spans="1:21" s="137" customFormat="1" ht="15.75" customHeight="1" thickBot="1" x14ac:dyDescent="0.35">
      <c r="F49" s="63">
        <f>(F37+F40)/2</f>
        <v>1.0048543689320388</v>
      </c>
      <c r="G49" s="63"/>
      <c r="H49" s="63"/>
      <c r="I49" s="63">
        <f>(I37+I40)/2</f>
        <v>0.98796296296296293</v>
      </c>
      <c r="J49" s="63"/>
      <c r="K49" s="63"/>
      <c r="L49" s="63"/>
      <c r="M49" s="63"/>
      <c r="N49" s="63"/>
      <c r="O49" s="63">
        <f>(O40)/1</f>
        <v>0.8833333333333333</v>
      </c>
      <c r="P49" s="64"/>
      <c r="Q49" s="65">
        <f>(R45+R46)/2</f>
        <v>1.0287784679089027</v>
      </c>
      <c r="R49" s="66">
        <f>(R37+R40+R47)/3</f>
        <v>0.79678540324819835</v>
      </c>
      <c r="S49" s="63"/>
      <c r="T49" s="63"/>
      <c r="U49" s="63">
        <f>(U43+U44)/2</f>
        <v>0.94011520737327192</v>
      </c>
    </row>
    <row r="50" spans="1:21" ht="11.25" customHeight="1" x14ac:dyDescent="0.3">
      <c r="A50" s="110"/>
      <c r="B50" s="110"/>
      <c r="C50" s="111"/>
      <c r="D50" s="219" t="s">
        <v>48</v>
      </c>
      <c r="E50" s="220"/>
      <c r="F50" s="221"/>
      <c r="G50" s="219" t="s">
        <v>49</v>
      </c>
      <c r="H50" s="220"/>
      <c r="I50" s="221"/>
      <c r="J50" s="219" t="s">
        <v>50</v>
      </c>
      <c r="K50" s="220"/>
      <c r="L50" s="220"/>
      <c r="M50" s="220"/>
      <c r="N50" s="221"/>
      <c r="O50" s="158"/>
      <c r="Q50" s="159" t="s">
        <v>51</v>
      </c>
      <c r="R50" s="160" t="s">
        <v>52</v>
      </c>
      <c r="S50" s="110" t="s">
        <v>53</v>
      </c>
      <c r="T50" s="110"/>
      <c r="U50" s="110"/>
    </row>
    <row r="51" spans="1:21" ht="11.25" customHeight="1" x14ac:dyDescent="0.3">
      <c r="A51" s="112" t="s">
        <v>10</v>
      </c>
      <c r="B51" s="112" t="s">
        <v>11</v>
      </c>
      <c r="C51" s="113" t="s">
        <v>12</v>
      </c>
      <c r="D51" s="114" t="s">
        <v>13</v>
      </c>
      <c r="E51" s="115" t="s">
        <v>14</v>
      </c>
      <c r="F51" s="116" t="s">
        <v>15</v>
      </c>
      <c r="G51" s="114" t="s">
        <v>13</v>
      </c>
      <c r="H51" s="115" t="s">
        <v>14</v>
      </c>
      <c r="I51" s="116" t="s">
        <v>15</v>
      </c>
      <c r="J51" s="114" t="s">
        <v>13</v>
      </c>
      <c r="K51" s="115" t="s">
        <v>14</v>
      </c>
      <c r="L51" s="115" t="s">
        <v>15</v>
      </c>
      <c r="M51" s="112" t="s">
        <v>54</v>
      </c>
      <c r="N51" s="116" t="s">
        <v>55</v>
      </c>
      <c r="O51" s="158"/>
      <c r="P51" s="114"/>
      <c r="Q51" s="115"/>
      <c r="R51" s="196"/>
      <c r="S51" s="110" t="s">
        <v>56</v>
      </c>
      <c r="T51" s="115"/>
      <c r="U51" s="110" t="s">
        <v>45</v>
      </c>
    </row>
    <row r="52" spans="1:21" ht="11.25" customHeight="1" x14ac:dyDescent="0.3">
      <c r="A52" s="112" t="s">
        <v>16</v>
      </c>
      <c r="B52" s="117" t="s">
        <v>17</v>
      </c>
      <c r="C52" s="113"/>
      <c r="D52" s="114"/>
      <c r="E52" s="110"/>
      <c r="F52" s="118"/>
      <c r="G52" s="114"/>
      <c r="H52" s="110"/>
      <c r="I52" s="118"/>
      <c r="J52" s="114"/>
      <c r="K52" s="110"/>
      <c r="L52" s="110"/>
      <c r="M52" s="112"/>
      <c r="N52" s="118"/>
      <c r="P52" s="114"/>
      <c r="Q52" s="110"/>
      <c r="R52" s="111"/>
      <c r="S52" s="110" t="s">
        <v>57</v>
      </c>
      <c r="T52" s="162">
        <v>2524</v>
      </c>
      <c r="U52" s="163">
        <v>289</v>
      </c>
    </row>
    <row r="53" spans="1:21" ht="11.25" customHeight="1" x14ac:dyDescent="0.3">
      <c r="A53" s="119">
        <v>1</v>
      </c>
      <c r="B53" s="120" t="s">
        <v>18</v>
      </c>
      <c r="C53" s="121" t="s">
        <v>19</v>
      </c>
      <c r="D53" s="123">
        <v>60</v>
      </c>
      <c r="E53" s="110">
        <v>46</v>
      </c>
      <c r="F53" s="28"/>
      <c r="G53" s="123">
        <v>291</v>
      </c>
      <c r="H53" s="110">
        <v>139</v>
      </c>
      <c r="I53" s="17">
        <f>H53/G53</f>
        <v>0.47766323024054985</v>
      </c>
      <c r="J53" s="123">
        <f>130000/12</f>
        <v>10833.333333333334</v>
      </c>
      <c r="K53" s="165">
        <f>E5+H5+K5+N5+Q5+T5+E21+H21+K21+N21+Q21+T21+E37+H37+N37+Q37+H53+K37</f>
        <v>8442</v>
      </c>
      <c r="L53" s="23">
        <f>K53/(J53)</f>
        <v>0.77926153846153845</v>
      </c>
      <c r="M53" s="23">
        <v>0.87406153846153845</v>
      </c>
      <c r="N53" s="166">
        <f>L53-M53</f>
        <v>-9.4799999999999995E-2</v>
      </c>
      <c r="P53" s="123"/>
      <c r="Q53" s="110">
        <f>E5+H5+K5+N5+Q5+T5+E21+H21+K21+N21+Q21+T21+E37+H37</f>
        <v>5398</v>
      </c>
      <c r="R53" s="110">
        <f>K53-Q53</f>
        <v>3044</v>
      </c>
      <c r="S53" s="110" t="s">
        <v>58</v>
      </c>
      <c r="T53" s="167">
        <v>167</v>
      </c>
      <c r="U53" s="168">
        <v>169</v>
      </c>
    </row>
    <row r="54" spans="1:21" ht="11.25" customHeight="1" x14ac:dyDescent="0.3">
      <c r="A54" s="119">
        <v>2</v>
      </c>
      <c r="B54" s="120" t="s">
        <v>20</v>
      </c>
      <c r="C54" s="121" t="s">
        <v>21</v>
      </c>
      <c r="D54" s="123">
        <v>0</v>
      </c>
      <c r="E54" s="110"/>
      <c r="F54" s="28"/>
      <c r="G54" s="123"/>
      <c r="H54" s="110"/>
      <c r="I54" s="28"/>
      <c r="J54" s="123">
        <f>D6+G6+J6+M6+P6+S6+D22+G22+J22+M22+P22+S22+D38+G38+J38+M38+P38+S38+G54</f>
        <v>200</v>
      </c>
      <c r="K54" s="110">
        <f>E6+H6+K6+N6+Q6+T6+E22+H22+K22+N22+Q22+T22+E38+H38+N38+Q38+K38+T38</f>
        <v>0</v>
      </c>
      <c r="L54" s="23">
        <f>K54/(J54)</f>
        <v>0</v>
      </c>
      <c r="M54" s="23">
        <v>0</v>
      </c>
      <c r="N54" s="166">
        <f>L54-M54</f>
        <v>0</v>
      </c>
      <c r="O54" s="158"/>
      <c r="P54" s="123"/>
      <c r="Q54" s="110">
        <f>E6+H6+K6+N6+Q6+T6+E22+H22+K22+N22+Q22+T22+E38+H38</f>
        <v>0</v>
      </c>
      <c r="R54" s="110">
        <f>K54-Q54</f>
        <v>0</v>
      </c>
      <c r="S54" s="110"/>
      <c r="T54" s="169">
        <f>T53/T52</f>
        <v>6.616481774960381E-2</v>
      </c>
      <c r="U54" s="170">
        <f>U53/U52</f>
        <v>0.58477508650519028</v>
      </c>
    </row>
    <row r="55" spans="1:21" ht="11.25" customHeight="1" x14ac:dyDescent="0.3">
      <c r="A55" s="119">
        <v>3</v>
      </c>
      <c r="B55" s="120" t="s">
        <v>22</v>
      </c>
      <c r="C55" s="121" t="s">
        <v>21</v>
      </c>
      <c r="D55" s="123">
        <v>0</v>
      </c>
      <c r="E55" s="110"/>
      <c r="F55" s="28"/>
      <c r="G55" s="123"/>
      <c r="H55" s="110">
        <v>67</v>
      </c>
      <c r="I55" s="28"/>
      <c r="J55" s="123">
        <f>D7+G7+J7+M7+P7+S7+D23+G23+J23+M23+P23+S23+D39+G39+J39+M39+P39+S39+G55</f>
        <v>0</v>
      </c>
      <c r="K55" s="165">
        <f>K39+N39+Q39+H55</f>
        <v>450</v>
      </c>
      <c r="L55" s="23"/>
      <c r="M55" s="23"/>
      <c r="N55" s="166"/>
      <c r="O55" s="158"/>
      <c r="P55" s="123"/>
      <c r="Q55" s="110">
        <f>E7+H7+K7+N7+Q7+T7+E23+H23+K23+N23+Q23+T23+E39+H39</f>
        <v>158</v>
      </c>
      <c r="R55" s="80"/>
      <c r="S55" s="171"/>
      <c r="T55" s="172"/>
      <c r="U55" s="172"/>
    </row>
    <row r="56" spans="1:21" ht="11.25" customHeight="1" x14ac:dyDescent="0.3">
      <c r="A56" s="119">
        <v>4</v>
      </c>
      <c r="B56" s="120" t="s">
        <v>23</v>
      </c>
      <c r="C56" s="121" t="s">
        <v>24</v>
      </c>
      <c r="D56" s="123">
        <v>0</v>
      </c>
      <c r="E56" s="110"/>
      <c r="F56" s="28"/>
      <c r="G56" s="123">
        <f>12*$M$1</f>
        <v>360</v>
      </c>
      <c r="H56" s="110">
        <v>343</v>
      </c>
      <c r="I56" s="17">
        <f>H56/G56</f>
        <v>0.95277777777777772</v>
      </c>
      <c r="J56" s="123">
        <f>70*$M$1</f>
        <v>2100</v>
      </c>
      <c r="K56" s="165">
        <f>K40+N40+Q40+H56</f>
        <v>2026</v>
      </c>
      <c r="L56" s="23">
        <f>K56/(J56)</f>
        <v>0.96476190476190471</v>
      </c>
      <c r="M56" s="23">
        <v>1.0184331797235022</v>
      </c>
      <c r="N56" s="166">
        <f>L56-M56</f>
        <v>-5.3671274961597515E-2</v>
      </c>
      <c r="O56" s="158"/>
      <c r="P56" s="123"/>
      <c r="Q56" s="110">
        <f>E8+H8+K8+N8+Q8+T8+E24+H24+K24+N24+Q24+T24+E40+H40</f>
        <v>184</v>
      </c>
      <c r="R56" s="80"/>
      <c r="S56" s="171"/>
      <c r="T56" s="173">
        <v>0.06</v>
      </c>
      <c r="U56" s="174">
        <f>T54/T56</f>
        <v>1.102746962493397</v>
      </c>
    </row>
    <row r="57" spans="1:21" ht="11.25" customHeight="1" x14ac:dyDescent="0.3">
      <c r="A57" s="119">
        <v>5</v>
      </c>
      <c r="B57" s="120" t="s">
        <v>25</v>
      </c>
      <c r="C57" s="121" t="s">
        <v>24</v>
      </c>
      <c r="D57" s="126"/>
      <c r="E57" s="110"/>
      <c r="F57" s="28"/>
      <c r="G57" s="126"/>
      <c r="H57" s="110"/>
      <c r="I57" s="28"/>
      <c r="J57" s="123"/>
      <c r="K57" s="141"/>
      <c r="L57" s="23"/>
      <c r="M57" s="23"/>
      <c r="N57" s="166"/>
      <c r="O57" s="158"/>
      <c r="P57" s="126"/>
      <c r="Q57" s="141"/>
      <c r="R57" s="85"/>
      <c r="S57" s="175"/>
      <c r="T57" s="110"/>
      <c r="U57" s="110"/>
    </row>
    <row r="58" spans="1:21" ht="11.25" customHeight="1" x14ac:dyDescent="0.3">
      <c r="A58" s="119">
        <v>6</v>
      </c>
      <c r="B58" s="120" t="s">
        <v>26</v>
      </c>
      <c r="C58" s="121" t="s">
        <v>27</v>
      </c>
      <c r="D58" s="123">
        <v>0</v>
      </c>
      <c r="E58" s="110"/>
      <c r="F58" s="28"/>
      <c r="G58" s="123">
        <v>3</v>
      </c>
      <c r="H58" s="110">
        <v>5</v>
      </c>
      <c r="I58" s="28">
        <f>H58/G58</f>
        <v>1.6666666666666667</v>
      </c>
      <c r="J58" s="123">
        <f>60/12</f>
        <v>5</v>
      </c>
      <c r="K58" s="87">
        <f>H58+N42+Q42</f>
        <v>5</v>
      </c>
      <c r="L58" s="23">
        <f>K58/J58</f>
        <v>1</v>
      </c>
      <c r="M58" s="23">
        <v>0.4</v>
      </c>
      <c r="N58" s="166">
        <f>L58-M58</f>
        <v>0.6</v>
      </c>
      <c r="O58" s="158"/>
      <c r="P58" s="123"/>
      <c r="Q58" s="165"/>
      <c r="R58" s="85"/>
      <c r="S58" s="171"/>
      <c r="T58" s="110"/>
      <c r="U58" s="110"/>
    </row>
    <row r="59" spans="1:21" ht="11.25" customHeight="1" x14ac:dyDescent="0.3">
      <c r="A59" s="119">
        <v>7</v>
      </c>
      <c r="B59" s="120" t="s">
        <v>28</v>
      </c>
      <c r="C59" s="121" t="s">
        <v>29</v>
      </c>
      <c r="D59" s="123">
        <v>0</v>
      </c>
      <c r="E59" s="110"/>
      <c r="F59" s="28"/>
      <c r="G59" s="123"/>
      <c r="H59" s="110"/>
      <c r="I59" s="28"/>
      <c r="J59" s="123">
        <f>47128/12</f>
        <v>3927.3333333333335</v>
      </c>
      <c r="K59" s="110">
        <f>E11+H11+K11+N11+Q11+T11+E27+H27+K27+N27+Q27+T27+E43+H43+N43+Q43+K43+T43</f>
        <v>4280</v>
      </c>
      <c r="L59" s="23">
        <f>K59/(J59)</f>
        <v>1.0897979969444915</v>
      </c>
      <c r="M59" s="23">
        <v>1.0668816839246307</v>
      </c>
      <c r="N59" s="166">
        <f>L59-M59</f>
        <v>2.2916313019860857E-2</v>
      </c>
      <c r="O59" s="158"/>
      <c r="P59" s="123"/>
      <c r="Q59" s="110"/>
      <c r="R59" s="85"/>
      <c r="S59" s="171"/>
      <c r="T59" s="110"/>
      <c r="U59" s="110"/>
    </row>
    <row r="60" spans="1:21" ht="11.25" customHeight="1" x14ac:dyDescent="0.3">
      <c r="A60" s="119">
        <v>8</v>
      </c>
      <c r="B60" s="120" t="s">
        <v>30</v>
      </c>
      <c r="C60" s="121" t="s">
        <v>19</v>
      </c>
      <c r="D60" s="123">
        <v>0</v>
      </c>
      <c r="E60" s="110"/>
      <c r="F60" s="28"/>
      <c r="G60" s="123"/>
      <c r="H60" s="110"/>
      <c r="I60" s="28"/>
      <c r="J60" s="123">
        <f>8200/12</f>
        <v>683.33333333333337</v>
      </c>
      <c r="K60" s="110">
        <f>E12+H12+K12+N12+Q12+T12+E28+H28+K28+N28+Q28+T28+E44+H44+N44+Q44+K44+T44</f>
        <v>543</v>
      </c>
      <c r="L60" s="23"/>
      <c r="M60" s="23"/>
      <c r="N60" s="166"/>
      <c r="O60" s="158"/>
      <c r="P60" s="123"/>
      <c r="Q60" s="110"/>
      <c r="R60" s="85"/>
      <c r="S60" s="171"/>
      <c r="T60" s="110"/>
      <c r="U60" s="110"/>
    </row>
    <row r="61" spans="1:21" ht="11.25" customHeight="1" x14ac:dyDescent="0.3">
      <c r="A61" s="119">
        <v>9</v>
      </c>
      <c r="B61" s="120" t="s">
        <v>31</v>
      </c>
      <c r="C61" s="121" t="s">
        <v>19</v>
      </c>
      <c r="D61" s="123">
        <v>0</v>
      </c>
      <c r="E61" s="110"/>
      <c r="F61" s="28"/>
      <c r="G61" s="123"/>
      <c r="H61" s="110"/>
      <c r="I61" s="28"/>
      <c r="J61" s="123">
        <f>7030/12</f>
        <v>585.83333333333337</v>
      </c>
      <c r="K61" s="110">
        <f>E13+H13+K13+N13+Q13+T13+E29+H29+K29+N29+Q29+T29+E45+H45+N45+Q45+K45+T45</f>
        <v>580</v>
      </c>
      <c r="L61" s="23"/>
      <c r="M61" s="23"/>
      <c r="N61" s="166"/>
      <c r="O61" s="158"/>
      <c r="P61" s="123"/>
      <c r="Q61" s="110"/>
      <c r="R61" s="85"/>
      <c r="S61" s="171"/>
      <c r="T61" s="110"/>
      <c r="U61" s="110"/>
    </row>
    <row r="62" spans="1:21" ht="11.25" customHeight="1" x14ac:dyDescent="0.3">
      <c r="A62" s="119">
        <v>10</v>
      </c>
      <c r="B62" s="120" t="s">
        <v>32</v>
      </c>
      <c r="C62" s="121" t="s">
        <v>19</v>
      </c>
      <c r="D62" s="123">
        <v>0</v>
      </c>
      <c r="E62" s="110"/>
      <c r="F62" s="28"/>
      <c r="G62" s="123"/>
      <c r="H62" s="110"/>
      <c r="I62" s="28"/>
      <c r="J62" s="123">
        <f>385/12</f>
        <v>32.083333333333336</v>
      </c>
      <c r="K62" s="110">
        <f>E14+H14+K14+N14+Q14+T14+E30+H30+K30+N30+Q30+T30+E46+H46+N46+Q46+K46+T46</f>
        <v>43</v>
      </c>
      <c r="L62" s="23"/>
      <c r="M62" s="23"/>
      <c r="N62" s="166"/>
      <c r="O62" s="158"/>
      <c r="P62" s="123"/>
      <c r="Q62" s="110"/>
      <c r="R62" s="85"/>
      <c r="S62" s="171"/>
      <c r="T62" s="110"/>
      <c r="U62" s="110"/>
    </row>
    <row r="63" spans="1:21" ht="11.25" customHeight="1" x14ac:dyDescent="0.3">
      <c r="A63" s="130" t="s">
        <v>33</v>
      </c>
      <c r="B63" s="130" t="s">
        <v>34</v>
      </c>
      <c r="C63" s="131"/>
      <c r="D63" s="132"/>
      <c r="E63" s="115"/>
      <c r="F63" s="118"/>
      <c r="G63" s="176"/>
      <c r="H63" s="115"/>
      <c r="I63" s="118" t="s">
        <v>59</v>
      </c>
      <c r="J63" s="89">
        <f>J62+J61+J60</f>
        <v>1301.25</v>
      </c>
      <c r="K63" s="110">
        <f>SUM(K60:K62)</f>
        <v>1166</v>
      </c>
      <c r="L63" s="23">
        <f>K63/(J63)</f>
        <v>0.89606147934678193</v>
      </c>
      <c r="M63" s="23">
        <v>1.0167146974063401</v>
      </c>
      <c r="N63" s="166">
        <f>L63-M63</f>
        <v>-0.1206532180595582</v>
      </c>
      <c r="O63" s="158"/>
      <c r="P63" s="132"/>
      <c r="Q63" s="115"/>
      <c r="R63" s="85"/>
      <c r="S63" s="177"/>
      <c r="T63" s="115"/>
      <c r="U63" s="110"/>
    </row>
    <row r="64" spans="1:21" ht="11.25" customHeight="1" thickBot="1" x14ac:dyDescent="0.35">
      <c r="A64" s="130"/>
      <c r="B64" s="120" t="s">
        <v>18</v>
      </c>
      <c r="C64" s="121" t="s">
        <v>19</v>
      </c>
      <c r="D64" s="134"/>
      <c r="E64" s="135"/>
      <c r="F64" s="178"/>
      <c r="G64" s="134"/>
      <c r="H64" s="135"/>
      <c r="I64" s="178"/>
      <c r="J64" s="134"/>
      <c r="K64" s="179">
        <f>E16+H16+K16+N16+Q16+T16+E32+H32+K32+N32+Q32+T32+E48+H48+K48</f>
        <v>2416</v>
      </c>
      <c r="L64" s="93"/>
      <c r="M64" s="93"/>
      <c r="N64" s="166"/>
      <c r="O64" s="158"/>
      <c r="P64" s="134"/>
      <c r="Q64" s="135"/>
      <c r="R64" s="94"/>
      <c r="S64" s="171"/>
      <c r="T64" s="115"/>
      <c r="U64" s="110"/>
    </row>
    <row r="65" spans="2:20" ht="11.25" customHeight="1" x14ac:dyDescent="0.3">
      <c r="I65" s="63">
        <f>(I53+I56)/2</f>
        <v>0.71522050400916382</v>
      </c>
    </row>
    <row r="66" spans="2:20" ht="20.25" customHeight="1" x14ac:dyDescent="0.3">
      <c r="O66" s="239" t="s">
        <v>13</v>
      </c>
      <c r="P66" s="239" t="s">
        <v>14</v>
      </c>
    </row>
    <row r="67" spans="2:20" s="180" customFormat="1" ht="16.899999999999999" customHeight="1" x14ac:dyDescent="0.3">
      <c r="B67" s="222" t="s">
        <v>60</v>
      </c>
      <c r="C67" s="222"/>
      <c r="D67" s="222"/>
      <c r="E67" s="222"/>
      <c r="F67" s="222"/>
      <c r="G67" s="222"/>
      <c r="H67" s="222"/>
      <c r="I67" s="222"/>
      <c r="J67" s="222"/>
      <c r="K67" s="222"/>
      <c r="L67" s="238" t="s">
        <v>70</v>
      </c>
      <c r="N67" s="237" t="s">
        <v>69</v>
      </c>
      <c r="O67" s="237">
        <f>70*30</f>
        <v>2100</v>
      </c>
      <c r="P67" s="236">
        <f>K56+Q56</f>
        <v>2210</v>
      </c>
      <c r="Q67" s="235">
        <f>P67/(O67)</f>
        <v>1.0523809523809524</v>
      </c>
      <c r="T67" s="234"/>
    </row>
    <row r="68" spans="2:20" ht="11.25" customHeight="1" x14ac:dyDescent="0.3">
      <c r="O68" s="64"/>
    </row>
    <row r="69" spans="2:20" ht="11.25" customHeight="1" thickBot="1" x14ac:dyDescent="0.35">
      <c r="B69" s="181"/>
      <c r="J69" s="182"/>
    </row>
    <row r="70" spans="2:20" ht="11.25" customHeight="1" x14ac:dyDescent="0.3">
      <c r="D70" s="219" t="s">
        <v>61</v>
      </c>
      <c r="E70" s="220"/>
      <c r="F70" s="221"/>
      <c r="G70" s="223" t="s">
        <v>65</v>
      </c>
      <c r="H70" s="224"/>
      <c r="I70" s="225"/>
      <c r="J70" s="226" t="s">
        <v>66</v>
      </c>
      <c r="K70" s="227"/>
      <c r="L70" s="227"/>
      <c r="M70" s="227"/>
      <c r="N70" s="228"/>
      <c r="O70" s="215" t="s">
        <v>63</v>
      </c>
      <c r="P70" s="216"/>
      <c r="Q70" s="217"/>
    </row>
    <row r="71" spans="2:20" ht="11.25" customHeight="1" x14ac:dyDescent="0.3">
      <c r="B71" s="112" t="s">
        <v>11</v>
      </c>
      <c r="C71" s="113" t="s">
        <v>12</v>
      </c>
      <c r="D71" s="114" t="s">
        <v>13</v>
      </c>
      <c r="E71" s="115" t="s">
        <v>14</v>
      </c>
      <c r="F71" s="116" t="s">
        <v>15</v>
      </c>
      <c r="G71" s="114" t="s">
        <v>13</v>
      </c>
      <c r="H71" s="115" t="s">
        <v>14</v>
      </c>
      <c r="I71" s="116" t="s">
        <v>15</v>
      </c>
      <c r="J71" s="218" t="s">
        <v>11</v>
      </c>
      <c r="K71" s="217"/>
      <c r="L71" s="112" t="s">
        <v>13</v>
      </c>
      <c r="M71" s="183" t="s">
        <v>14</v>
      </c>
      <c r="N71" s="183" t="s">
        <v>15</v>
      </c>
      <c r="O71" s="112" t="s">
        <v>13</v>
      </c>
      <c r="P71" s="183" t="s">
        <v>14</v>
      </c>
      <c r="Q71" s="183" t="s">
        <v>15</v>
      </c>
    </row>
    <row r="72" spans="2:20" ht="11.25" customHeight="1" x14ac:dyDescent="0.3">
      <c r="B72" s="117" t="s">
        <v>17</v>
      </c>
      <c r="C72" s="113"/>
      <c r="D72" s="114"/>
      <c r="E72" s="110"/>
      <c r="F72" s="118"/>
      <c r="G72" s="114"/>
      <c r="H72" s="110"/>
      <c r="I72" s="118"/>
      <c r="J72" s="218"/>
      <c r="K72" s="217"/>
      <c r="L72" s="184"/>
      <c r="M72" s="184"/>
      <c r="N72" s="184"/>
      <c r="O72" s="184"/>
      <c r="P72" s="184"/>
      <c r="Q72" s="184"/>
    </row>
    <row r="73" spans="2:20" ht="11.25" customHeight="1" x14ac:dyDescent="0.3">
      <c r="B73" s="185" t="s">
        <v>18</v>
      </c>
      <c r="C73" s="121" t="s">
        <v>19</v>
      </c>
      <c r="D73" s="123"/>
      <c r="E73" s="110"/>
      <c r="F73" s="28"/>
      <c r="G73" s="123">
        <v>140</v>
      </c>
      <c r="H73" s="110">
        <v>92</v>
      </c>
      <c r="I73" s="17">
        <f>H73/G73</f>
        <v>0.65714285714285714</v>
      </c>
      <c r="J73" s="213"/>
      <c r="K73" s="214"/>
      <c r="L73" s="184">
        <v>140</v>
      </c>
      <c r="M73" s="186">
        <v>92</v>
      </c>
      <c r="N73" s="17">
        <f>M73/L73</f>
        <v>0.65714285714285714</v>
      </c>
      <c r="O73" s="184"/>
      <c r="P73" s="187">
        <f>K37+N37+Q37+H53</f>
        <v>3044</v>
      </c>
      <c r="Q73" s="184"/>
    </row>
    <row r="74" spans="2:20" ht="11.25" customHeight="1" x14ac:dyDescent="0.3">
      <c r="B74" s="120" t="s">
        <v>20</v>
      </c>
      <c r="C74" s="121" t="s">
        <v>21</v>
      </c>
      <c r="D74" s="123"/>
      <c r="E74" s="110"/>
      <c r="F74" s="19"/>
      <c r="G74" s="123">
        <v>200</v>
      </c>
      <c r="H74" s="110"/>
      <c r="I74" s="98"/>
      <c r="J74" s="213"/>
      <c r="K74" s="214"/>
      <c r="L74" s="184"/>
      <c r="M74" s="186"/>
      <c r="N74" s="184"/>
      <c r="O74" s="184"/>
      <c r="P74" s="186">
        <f>K38+N38+Q38+H54</f>
        <v>0</v>
      </c>
      <c r="Q74" s="184"/>
    </row>
    <row r="75" spans="2:20" ht="11.25" customHeight="1" x14ac:dyDescent="0.3">
      <c r="B75" s="120" t="s">
        <v>22</v>
      </c>
      <c r="C75" s="121" t="s">
        <v>21</v>
      </c>
      <c r="D75" s="123"/>
      <c r="E75" s="110">
        <v>226</v>
      </c>
      <c r="F75" s="19"/>
      <c r="G75" s="123"/>
      <c r="H75" s="110">
        <v>47</v>
      </c>
      <c r="I75" s="19"/>
      <c r="J75" s="213" t="s">
        <v>22</v>
      </c>
      <c r="K75" s="214"/>
      <c r="L75" s="184"/>
      <c r="M75" s="186">
        <v>17</v>
      </c>
      <c r="N75" s="184"/>
      <c r="O75" s="184"/>
      <c r="P75" s="186">
        <f>K39+N39+Q39+H55</f>
        <v>450</v>
      </c>
      <c r="Q75" s="184"/>
    </row>
    <row r="76" spans="2:20" ht="11.25" customHeight="1" x14ac:dyDescent="0.3">
      <c r="B76" s="120" t="s">
        <v>23</v>
      </c>
      <c r="C76" s="121" t="s">
        <v>24</v>
      </c>
      <c r="D76" s="123">
        <f>29*$M$1</f>
        <v>870</v>
      </c>
      <c r="E76" s="110">
        <v>832</v>
      </c>
      <c r="F76" s="17">
        <f>E76/D76</f>
        <v>0.95632183908045976</v>
      </c>
      <c r="G76" s="123">
        <f>11*$M$1</f>
        <v>330</v>
      </c>
      <c r="H76" s="110">
        <v>400</v>
      </c>
      <c r="I76" s="17">
        <f>H76/G76</f>
        <v>1.2121212121212122</v>
      </c>
      <c r="J76" s="213" t="s">
        <v>23</v>
      </c>
      <c r="K76" s="214"/>
      <c r="L76" s="184">
        <f>5*30</f>
        <v>150</v>
      </c>
      <c r="M76" s="186">
        <v>159</v>
      </c>
      <c r="N76" s="17">
        <f>M76/L76</f>
        <v>1.06</v>
      </c>
      <c r="O76" s="184"/>
      <c r="P76" s="186">
        <f>K40+N40+Q40+H56</f>
        <v>2026</v>
      </c>
      <c r="Q76" s="184"/>
    </row>
    <row r="77" spans="2:20" ht="11.25" customHeight="1" x14ac:dyDescent="0.3">
      <c r="B77" s="120" t="s">
        <v>25</v>
      </c>
      <c r="C77" s="121" t="s">
        <v>24</v>
      </c>
      <c r="D77" s="126"/>
      <c r="E77" s="141"/>
      <c r="F77" s="28"/>
      <c r="G77" s="125"/>
      <c r="H77" s="188"/>
      <c r="I77" s="100"/>
      <c r="J77" s="213"/>
      <c r="K77" s="214"/>
      <c r="L77" s="189"/>
      <c r="M77" s="189"/>
      <c r="N77" s="190"/>
      <c r="O77" s="189"/>
      <c r="P77" s="189"/>
      <c r="Q77" s="190"/>
    </row>
    <row r="78" spans="2:20" ht="11.25" customHeight="1" x14ac:dyDescent="0.3">
      <c r="B78" s="120" t="s">
        <v>26</v>
      </c>
      <c r="C78" s="121" t="s">
        <v>27</v>
      </c>
      <c r="D78" s="123"/>
      <c r="E78" s="110"/>
      <c r="F78" s="28"/>
      <c r="G78" s="122"/>
      <c r="H78" s="140"/>
      <c r="I78" s="100"/>
      <c r="J78" s="213" t="s">
        <v>67</v>
      </c>
      <c r="K78" s="214"/>
      <c r="L78" s="189"/>
      <c r="M78" s="189">
        <v>30</v>
      </c>
      <c r="N78" s="189"/>
      <c r="O78" s="189"/>
      <c r="P78" s="189"/>
      <c r="Q78" s="189"/>
    </row>
    <row r="79" spans="2:20" ht="11.25" customHeight="1" x14ac:dyDescent="0.3">
      <c r="B79" s="120" t="s">
        <v>28</v>
      </c>
      <c r="C79" s="121" t="s">
        <v>29</v>
      </c>
      <c r="D79" s="123"/>
      <c r="E79" s="110"/>
      <c r="F79" s="28"/>
      <c r="G79" s="122"/>
      <c r="H79" s="140"/>
      <c r="I79" s="100"/>
      <c r="J79" s="213" t="s">
        <v>23</v>
      </c>
      <c r="K79" s="214"/>
      <c r="L79" s="184">
        <f>6*30</f>
        <v>180</v>
      </c>
      <c r="M79" s="189">
        <v>241</v>
      </c>
      <c r="N79" s="17">
        <f>M79/L79</f>
        <v>1.3388888888888888</v>
      </c>
      <c r="O79" s="189"/>
      <c r="P79" s="189"/>
      <c r="Q79" s="189"/>
    </row>
    <row r="80" spans="2:20" ht="11.25" customHeight="1" x14ac:dyDescent="0.3">
      <c r="B80" s="120" t="s">
        <v>30</v>
      </c>
      <c r="C80" s="121" t="s">
        <v>19</v>
      </c>
      <c r="D80" s="123"/>
      <c r="E80" s="110"/>
      <c r="F80" s="28"/>
      <c r="G80" s="122"/>
      <c r="H80" s="140"/>
      <c r="I80" s="100"/>
      <c r="J80" s="213"/>
      <c r="K80" s="214"/>
      <c r="L80" s="189"/>
      <c r="M80" s="189"/>
      <c r="N80" s="189"/>
      <c r="O80" s="189"/>
      <c r="P80" s="189"/>
      <c r="Q80" s="189"/>
    </row>
    <row r="81" spans="2:17" ht="11.25" customHeight="1" x14ac:dyDescent="0.3">
      <c r="B81" s="120" t="s">
        <v>31</v>
      </c>
      <c r="C81" s="121" t="s">
        <v>19</v>
      </c>
      <c r="D81" s="123"/>
      <c r="E81" s="110"/>
      <c r="F81" s="28"/>
      <c r="G81" s="122"/>
      <c r="H81" s="140"/>
      <c r="I81" s="100"/>
      <c r="J81" s="213"/>
      <c r="K81" s="214"/>
      <c r="L81" s="189"/>
      <c r="M81" s="189"/>
      <c r="N81" s="189"/>
      <c r="O81" s="189"/>
      <c r="P81" s="189"/>
      <c r="Q81" s="189"/>
    </row>
    <row r="82" spans="2:17" ht="11.25" customHeight="1" x14ac:dyDescent="0.3">
      <c r="B82" s="120" t="s">
        <v>32</v>
      </c>
      <c r="C82" s="121" t="s">
        <v>19</v>
      </c>
      <c r="D82" s="123"/>
      <c r="E82" s="110"/>
      <c r="F82" s="28"/>
      <c r="G82" s="122"/>
      <c r="H82" s="140"/>
      <c r="I82" s="100"/>
      <c r="J82" s="210"/>
      <c r="K82" s="211"/>
      <c r="L82" s="189"/>
      <c r="M82" s="189"/>
      <c r="N82" s="189"/>
      <c r="O82" s="189"/>
      <c r="P82" s="189"/>
      <c r="Q82" s="189"/>
    </row>
    <row r="83" spans="2:17" ht="11.25" customHeight="1" x14ac:dyDescent="0.3">
      <c r="B83" s="130" t="s">
        <v>34</v>
      </c>
      <c r="C83" s="131"/>
      <c r="D83" s="132"/>
      <c r="E83" s="115"/>
      <c r="F83" s="28"/>
      <c r="G83" s="191"/>
      <c r="H83" s="192"/>
      <c r="I83" s="100"/>
      <c r="J83" s="210"/>
      <c r="K83" s="211"/>
      <c r="L83" s="189"/>
      <c r="M83" s="189"/>
      <c r="N83" s="189"/>
      <c r="O83" s="189"/>
      <c r="P83" s="189"/>
      <c r="Q83" s="189"/>
    </row>
    <row r="84" spans="2:17" ht="11.25" customHeight="1" thickBot="1" x14ac:dyDescent="0.35">
      <c r="B84" s="120" t="s">
        <v>18</v>
      </c>
      <c r="C84" s="121" t="s">
        <v>19</v>
      </c>
      <c r="D84" s="134"/>
      <c r="E84" s="135">
        <v>43</v>
      </c>
      <c r="F84" s="34"/>
      <c r="G84" s="193"/>
      <c r="H84" s="194"/>
      <c r="I84" s="195"/>
      <c r="J84" s="212"/>
      <c r="K84" s="211"/>
      <c r="L84" s="189"/>
      <c r="M84" s="189"/>
      <c r="N84" s="189"/>
      <c r="O84" s="189"/>
      <c r="P84" s="189"/>
      <c r="Q84" s="189"/>
    </row>
    <row r="85" spans="2:17" ht="11.25" customHeight="1" x14ac:dyDescent="0.3">
      <c r="F85" s="63">
        <f>AVERAGE(F73:F82)</f>
        <v>0.95632183908045976</v>
      </c>
      <c r="I85" s="63">
        <f>(I73+I76)/2</f>
        <v>0.9346320346320347</v>
      </c>
      <c r="J85" s="63"/>
      <c r="K85" s="63"/>
      <c r="N85" s="63">
        <f>(N73+N76+N79)/3</f>
        <v>1.0186772486772486</v>
      </c>
    </row>
    <row r="88" spans="2:17" ht="11.25" customHeight="1" x14ac:dyDescent="0.3">
      <c r="H88" s="107" t="s">
        <v>68</v>
      </c>
    </row>
  </sheetData>
  <mergeCells count="42">
    <mergeCell ref="A1:D1"/>
    <mergeCell ref="I1:L1"/>
    <mergeCell ref="D2:F2"/>
    <mergeCell ref="G2:I2"/>
    <mergeCell ref="J2:L2"/>
    <mergeCell ref="M2:O2"/>
    <mergeCell ref="P2:R2"/>
    <mergeCell ref="S2:U2"/>
    <mergeCell ref="D18:F18"/>
    <mergeCell ref="G18:I18"/>
    <mergeCell ref="J18:L18"/>
    <mergeCell ref="M18:O18"/>
    <mergeCell ref="P18:R18"/>
    <mergeCell ref="S18:U18"/>
    <mergeCell ref="D34:F34"/>
    <mergeCell ref="G34:I34"/>
    <mergeCell ref="J34:L34"/>
    <mergeCell ref="M34:O34"/>
    <mergeCell ref="P34:R34"/>
    <mergeCell ref="S34:U34"/>
    <mergeCell ref="D50:F50"/>
    <mergeCell ref="G50:I50"/>
    <mergeCell ref="J50:N50"/>
    <mergeCell ref="D70:F70"/>
    <mergeCell ref="G70:I70"/>
    <mergeCell ref="J70:N70"/>
    <mergeCell ref="B67:K67"/>
    <mergeCell ref="O70:Q70"/>
    <mergeCell ref="J71:K71"/>
    <mergeCell ref="J72:K72"/>
    <mergeCell ref="J73:K73"/>
    <mergeCell ref="J74:K74"/>
    <mergeCell ref="J75:K75"/>
    <mergeCell ref="J82:K82"/>
    <mergeCell ref="J83:K83"/>
    <mergeCell ref="J84:K84"/>
    <mergeCell ref="J76:K76"/>
    <mergeCell ref="J77:K77"/>
    <mergeCell ref="J78:K78"/>
    <mergeCell ref="J79:K79"/>
    <mergeCell ref="J80:K80"/>
    <mergeCell ref="J81:K81"/>
  </mergeCells>
  <pageMargins left="0.11811023622047245" right="0.11811023622047245" top="0.11811023622047245" bottom="0.11811023622047245" header="0.11811023622047245" footer="0.11811023622047245"/>
  <pageSetup paperSize="9" scale="105" fitToHeight="12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92747-6AC8-4047-8421-83335276D28E}">
  <dimension ref="A1:W88"/>
  <sheetViews>
    <sheetView zoomScaleNormal="100" workbookViewId="0">
      <selection activeCell="U67" sqref="U67"/>
    </sheetView>
  </sheetViews>
  <sheetFormatPr defaultColWidth="8.109375" defaultRowHeight="11.25" customHeight="1" x14ac:dyDescent="0.3"/>
  <cols>
    <col min="1" max="1" width="3.88671875" style="107" customWidth="1"/>
    <col min="2" max="2" width="13.77734375" style="107" customWidth="1"/>
    <col min="3" max="3" width="5.44140625" style="107" customWidth="1"/>
    <col min="4" max="4" width="4.33203125" style="107" customWidth="1"/>
    <col min="5" max="5" width="4.77734375" style="107" customWidth="1"/>
    <col min="6" max="6" width="5" style="107" customWidth="1"/>
    <col min="7" max="7" width="4.33203125" style="107" customWidth="1"/>
    <col min="8" max="8" width="4.44140625" style="107" customWidth="1"/>
    <col min="9" max="9" width="4.77734375" style="107" customWidth="1"/>
    <col min="10" max="11" width="5.33203125" style="107" customWidth="1"/>
    <col min="12" max="12" width="5.44140625" style="107" customWidth="1"/>
    <col min="13" max="13" width="4.33203125" style="107" customWidth="1"/>
    <col min="14" max="15" width="4.77734375" style="107" customWidth="1"/>
    <col min="16" max="16" width="3.88671875" style="107" customWidth="1"/>
    <col min="17" max="17" width="4.5546875" style="107" customWidth="1"/>
    <col min="18" max="18" width="5.109375" style="107" customWidth="1"/>
    <col min="19" max="19" width="4.33203125" style="107" customWidth="1"/>
    <col min="20" max="20" width="4.6640625" style="107" customWidth="1"/>
    <col min="21" max="21" width="5.44140625" style="107" customWidth="1"/>
    <col min="22" max="22" width="8.5546875" style="107" customWidth="1"/>
    <col min="23" max="256" width="8.109375" style="107"/>
    <col min="257" max="257" width="3.88671875" style="107" customWidth="1"/>
    <col min="258" max="258" width="14.5546875" style="107" customWidth="1"/>
    <col min="259" max="259" width="5.44140625" style="107" customWidth="1"/>
    <col min="260" max="260" width="4.33203125" style="107" customWidth="1"/>
    <col min="261" max="261" width="4.77734375" style="107" customWidth="1"/>
    <col min="262" max="262" width="5" style="107" customWidth="1"/>
    <col min="263" max="263" width="4.33203125" style="107" customWidth="1"/>
    <col min="264" max="264" width="4.44140625" style="107" customWidth="1"/>
    <col min="265" max="265" width="4.77734375" style="107" customWidth="1"/>
    <col min="266" max="267" width="5.33203125" style="107" customWidth="1"/>
    <col min="268" max="268" width="5.44140625" style="107" customWidth="1"/>
    <col min="269" max="269" width="4.33203125" style="107" customWidth="1"/>
    <col min="270" max="271" width="4.77734375" style="107" customWidth="1"/>
    <col min="272" max="272" width="5.21875" style="107" customWidth="1"/>
    <col min="273" max="273" width="4.5546875" style="107" customWidth="1"/>
    <col min="274" max="274" width="5.109375" style="107" customWidth="1"/>
    <col min="275" max="275" width="4.33203125" style="107" customWidth="1"/>
    <col min="276" max="277" width="5.44140625" style="107" customWidth="1"/>
    <col min="278" max="278" width="8.5546875" style="107" customWidth="1"/>
    <col min="279" max="512" width="8.109375" style="107"/>
    <col min="513" max="513" width="3.88671875" style="107" customWidth="1"/>
    <col min="514" max="514" width="14.5546875" style="107" customWidth="1"/>
    <col min="515" max="515" width="5.44140625" style="107" customWidth="1"/>
    <col min="516" max="516" width="4.33203125" style="107" customWidth="1"/>
    <col min="517" max="517" width="4.77734375" style="107" customWidth="1"/>
    <col min="518" max="518" width="5" style="107" customWidth="1"/>
    <col min="519" max="519" width="4.33203125" style="107" customWidth="1"/>
    <col min="520" max="520" width="4.44140625" style="107" customWidth="1"/>
    <col min="521" max="521" width="4.77734375" style="107" customWidth="1"/>
    <col min="522" max="523" width="5.33203125" style="107" customWidth="1"/>
    <col min="524" max="524" width="5.44140625" style="107" customWidth="1"/>
    <col min="525" max="525" width="4.33203125" style="107" customWidth="1"/>
    <col min="526" max="527" width="4.77734375" style="107" customWidth="1"/>
    <col min="528" max="528" width="5.21875" style="107" customWidth="1"/>
    <col min="529" max="529" width="4.5546875" style="107" customWidth="1"/>
    <col min="530" max="530" width="5.109375" style="107" customWidth="1"/>
    <col min="531" max="531" width="4.33203125" style="107" customWidth="1"/>
    <col min="532" max="533" width="5.44140625" style="107" customWidth="1"/>
    <col min="534" max="534" width="8.5546875" style="107" customWidth="1"/>
    <col min="535" max="768" width="8.109375" style="107"/>
    <col min="769" max="769" width="3.88671875" style="107" customWidth="1"/>
    <col min="770" max="770" width="14.5546875" style="107" customWidth="1"/>
    <col min="771" max="771" width="5.44140625" style="107" customWidth="1"/>
    <col min="772" max="772" width="4.33203125" style="107" customWidth="1"/>
    <col min="773" max="773" width="4.77734375" style="107" customWidth="1"/>
    <col min="774" max="774" width="5" style="107" customWidth="1"/>
    <col min="775" max="775" width="4.33203125" style="107" customWidth="1"/>
    <col min="776" max="776" width="4.44140625" style="107" customWidth="1"/>
    <col min="777" max="777" width="4.77734375" style="107" customWidth="1"/>
    <col min="778" max="779" width="5.33203125" style="107" customWidth="1"/>
    <col min="780" max="780" width="5.44140625" style="107" customWidth="1"/>
    <col min="781" max="781" width="4.33203125" style="107" customWidth="1"/>
    <col min="782" max="783" width="4.77734375" style="107" customWidth="1"/>
    <col min="784" max="784" width="5.21875" style="107" customWidth="1"/>
    <col min="785" max="785" width="4.5546875" style="107" customWidth="1"/>
    <col min="786" max="786" width="5.109375" style="107" customWidth="1"/>
    <col min="787" max="787" width="4.33203125" style="107" customWidth="1"/>
    <col min="788" max="789" width="5.44140625" style="107" customWidth="1"/>
    <col min="790" max="790" width="8.5546875" style="107" customWidth="1"/>
    <col min="791" max="1024" width="8.109375" style="107"/>
    <col min="1025" max="1025" width="3.88671875" style="107" customWidth="1"/>
    <col min="1026" max="1026" width="14.5546875" style="107" customWidth="1"/>
    <col min="1027" max="1027" width="5.44140625" style="107" customWidth="1"/>
    <col min="1028" max="1028" width="4.33203125" style="107" customWidth="1"/>
    <col min="1029" max="1029" width="4.77734375" style="107" customWidth="1"/>
    <col min="1030" max="1030" width="5" style="107" customWidth="1"/>
    <col min="1031" max="1031" width="4.33203125" style="107" customWidth="1"/>
    <col min="1032" max="1032" width="4.44140625" style="107" customWidth="1"/>
    <col min="1033" max="1033" width="4.77734375" style="107" customWidth="1"/>
    <col min="1034" max="1035" width="5.33203125" style="107" customWidth="1"/>
    <col min="1036" max="1036" width="5.44140625" style="107" customWidth="1"/>
    <col min="1037" max="1037" width="4.33203125" style="107" customWidth="1"/>
    <col min="1038" max="1039" width="4.77734375" style="107" customWidth="1"/>
    <col min="1040" max="1040" width="5.21875" style="107" customWidth="1"/>
    <col min="1041" max="1041" width="4.5546875" style="107" customWidth="1"/>
    <col min="1042" max="1042" width="5.109375" style="107" customWidth="1"/>
    <col min="1043" max="1043" width="4.33203125" style="107" customWidth="1"/>
    <col min="1044" max="1045" width="5.44140625" style="107" customWidth="1"/>
    <col min="1046" max="1046" width="8.5546875" style="107" customWidth="1"/>
    <col min="1047" max="1280" width="8.109375" style="107"/>
    <col min="1281" max="1281" width="3.88671875" style="107" customWidth="1"/>
    <col min="1282" max="1282" width="14.5546875" style="107" customWidth="1"/>
    <col min="1283" max="1283" width="5.44140625" style="107" customWidth="1"/>
    <col min="1284" max="1284" width="4.33203125" style="107" customWidth="1"/>
    <col min="1285" max="1285" width="4.77734375" style="107" customWidth="1"/>
    <col min="1286" max="1286" width="5" style="107" customWidth="1"/>
    <col min="1287" max="1287" width="4.33203125" style="107" customWidth="1"/>
    <col min="1288" max="1288" width="4.44140625" style="107" customWidth="1"/>
    <col min="1289" max="1289" width="4.77734375" style="107" customWidth="1"/>
    <col min="1290" max="1291" width="5.33203125" style="107" customWidth="1"/>
    <col min="1292" max="1292" width="5.44140625" style="107" customWidth="1"/>
    <col min="1293" max="1293" width="4.33203125" style="107" customWidth="1"/>
    <col min="1294" max="1295" width="4.77734375" style="107" customWidth="1"/>
    <col min="1296" max="1296" width="5.21875" style="107" customWidth="1"/>
    <col min="1297" max="1297" width="4.5546875" style="107" customWidth="1"/>
    <col min="1298" max="1298" width="5.109375" style="107" customWidth="1"/>
    <col min="1299" max="1299" width="4.33203125" style="107" customWidth="1"/>
    <col min="1300" max="1301" width="5.44140625" style="107" customWidth="1"/>
    <col min="1302" max="1302" width="8.5546875" style="107" customWidth="1"/>
    <col min="1303" max="1536" width="8.109375" style="107"/>
    <col min="1537" max="1537" width="3.88671875" style="107" customWidth="1"/>
    <col min="1538" max="1538" width="14.5546875" style="107" customWidth="1"/>
    <col min="1539" max="1539" width="5.44140625" style="107" customWidth="1"/>
    <col min="1540" max="1540" width="4.33203125" style="107" customWidth="1"/>
    <col min="1541" max="1541" width="4.77734375" style="107" customWidth="1"/>
    <col min="1542" max="1542" width="5" style="107" customWidth="1"/>
    <col min="1543" max="1543" width="4.33203125" style="107" customWidth="1"/>
    <col min="1544" max="1544" width="4.44140625" style="107" customWidth="1"/>
    <col min="1545" max="1545" width="4.77734375" style="107" customWidth="1"/>
    <col min="1546" max="1547" width="5.33203125" style="107" customWidth="1"/>
    <col min="1548" max="1548" width="5.44140625" style="107" customWidth="1"/>
    <col min="1549" max="1549" width="4.33203125" style="107" customWidth="1"/>
    <col min="1550" max="1551" width="4.77734375" style="107" customWidth="1"/>
    <col min="1552" max="1552" width="5.21875" style="107" customWidth="1"/>
    <col min="1553" max="1553" width="4.5546875" style="107" customWidth="1"/>
    <col min="1554" max="1554" width="5.109375" style="107" customWidth="1"/>
    <col min="1555" max="1555" width="4.33203125" style="107" customWidth="1"/>
    <col min="1556" max="1557" width="5.44140625" style="107" customWidth="1"/>
    <col min="1558" max="1558" width="8.5546875" style="107" customWidth="1"/>
    <col min="1559" max="1792" width="8.109375" style="107"/>
    <col min="1793" max="1793" width="3.88671875" style="107" customWidth="1"/>
    <col min="1794" max="1794" width="14.5546875" style="107" customWidth="1"/>
    <col min="1795" max="1795" width="5.44140625" style="107" customWidth="1"/>
    <col min="1796" max="1796" width="4.33203125" style="107" customWidth="1"/>
    <col min="1797" max="1797" width="4.77734375" style="107" customWidth="1"/>
    <col min="1798" max="1798" width="5" style="107" customWidth="1"/>
    <col min="1799" max="1799" width="4.33203125" style="107" customWidth="1"/>
    <col min="1800" max="1800" width="4.44140625" style="107" customWidth="1"/>
    <col min="1801" max="1801" width="4.77734375" style="107" customWidth="1"/>
    <col min="1802" max="1803" width="5.33203125" style="107" customWidth="1"/>
    <col min="1804" max="1804" width="5.44140625" style="107" customWidth="1"/>
    <col min="1805" max="1805" width="4.33203125" style="107" customWidth="1"/>
    <col min="1806" max="1807" width="4.77734375" style="107" customWidth="1"/>
    <col min="1808" max="1808" width="5.21875" style="107" customWidth="1"/>
    <col min="1809" max="1809" width="4.5546875" style="107" customWidth="1"/>
    <col min="1810" max="1810" width="5.109375" style="107" customWidth="1"/>
    <col min="1811" max="1811" width="4.33203125" style="107" customWidth="1"/>
    <col min="1812" max="1813" width="5.44140625" style="107" customWidth="1"/>
    <col min="1814" max="1814" width="8.5546875" style="107" customWidth="1"/>
    <col min="1815" max="2048" width="8.109375" style="107"/>
    <col min="2049" max="2049" width="3.88671875" style="107" customWidth="1"/>
    <col min="2050" max="2050" width="14.5546875" style="107" customWidth="1"/>
    <col min="2051" max="2051" width="5.44140625" style="107" customWidth="1"/>
    <col min="2052" max="2052" width="4.33203125" style="107" customWidth="1"/>
    <col min="2053" max="2053" width="4.77734375" style="107" customWidth="1"/>
    <col min="2054" max="2054" width="5" style="107" customWidth="1"/>
    <col min="2055" max="2055" width="4.33203125" style="107" customWidth="1"/>
    <col min="2056" max="2056" width="4.44140625" style="107" customWidth="1"/>
    <col min="2057" max="2057" width="4.77734375" style="107" customWidth="1"/>
    <col min="2058" max="2059" width="5.33203125" style="107" customWidth="1"/>
    <col min="2060" max="2060" width="5.44140625" style="107" customWidth="1"/>
    <col min="2061" max="2061" width="4.33203125" style="107" customWidth="1"/>
    <col min="2062" max="2063" width="4.77734375" style="107" customWidth="1"/>
    <col min="2064" max="2064" width="5.21875" style="107" customWidth="1"/>
    <col min="2065" max="2065" width="4.5546875" style="107" customWidth="1"/>
    <col min="2066" max="2066" width="5.109375" style="107" customWidth="1"/>
    <col min="2067" max="2067" width="4.33203125" style="107" customWidth="1"/>
    <col min="2068" max="2069" width="5.44140625" style="107" customWidth="1"/>
    <col min="2070" max="2070" width="8.5546875" style="107" customWidth="1"/>
    <col min="2071" max="2304" width="8.109375" style="107"/>
    <col min="2305" max="2305" width="3.88671875" style="107" customWidth="1"/>
    <col min="2306" max="2306" width="14.5546875" style="107" customWidth="1"/>
    <col min="2307" max="2307" width="5.44140625" style="107" customWidth="1"/>
    <col min="2308" max="2308" width="4.33203125" style="107" customWidth="1"/>
    <col min="2309" max="2309" width="4.77734375" style="107" customWidth="1"/>
    <col min="2310" max="2310" width="5" style="107" customWidth="1"/>
    <col min="2311" max="2311" width="4.33203125" style="107" customWidth="1"/>
    <col min="2312" max="2312" width="4.44140625" style="107" customWidth="1"/>
    <col min="2313" max="2313" width="4.77734375" style="107" customWidth="1"/>
    <col min="2314" max="2315" width="5.33203125" style="107" customWidth="1"/>
    <col min="2316" max="2316" width="5.44140625" style="107" customWidth="1"/>
    <col min="2317" max="2317" width="4.33203125" style="107" customWidth="1"/>
    <col min="2318" max="2319" width="4.77734375" style="107" customWidth="1"/>
    <col min="2320" max="2320" width="5.21875" style="107" customWidth="1"/>
    <col min="2321" max="2321" width="4.5546875" style="107" customWidth="1"/>
    <col min="2322" max="2322" width="5.109375" style="107" customWidth="1"/>
    <col min="2323" max="2323" width="4.33203125" style="107" customWidth="1"/>
    <col min="2324" max="2325" width="5.44140625" style="107" customWidth="1"/>
    <col min="2326" max="2326" width="8.5546875" style="107" customWidth="1"/>
    <col min="2327" max="2560" width="8.109375" style="107"/>
    <col min="2561" max="2561" width="3.88671875" style="107" customWidth="1"/>
    <col min="2562" max="2562" width="14.5546875" style="107" customWidth="1"/>
    <col min="2563" max="2563" width="5.44140625" style="107" customWidth="1"/>
    <col min="2564" max="2564" width="4.33203125" style="107" customWidth="1"/>
    <col min="2565" max="2565" width="4.77734375" style="107" customWidth="1"/>
    <col min="2566" max="2566" width="5" style="107" customWidth="1"/>
    <col min="2567" max="2567" width="4.33203125" style="107" customWidth="1"/>
    <col min="2568" max="2568" width="4.44140625" style="107" customWidth="1"/>
    <col min="2569" max="2569" width="4.77734375" style="107" customWidth="1"/>
    <col min="2570" max="2571" width="5.33203125" style="107" customWidth="1"/>
    <col min="2572" max="2572" width="5.44140625" style="107" customWidth="1"/>
    <col min="2573" max="2573" width="4.33203125" style="107" customWidth="1"/>
    <col min="2574" max="2575" width="4.77734375" style="107" customWidth="1"/>
    <col min="2576" max="2576" width="5.21875" style="107" customWidth="1"/>
    <col min="2577" max="2577" width="4.5546875" style="107" customWidth="1"/>
    <col min="2578" max="2578" width="5.109375" style="107" customWidth="1"/>
    <col min="2579" max="2579" width="4.33203125" style="107" customWidth="1"/>
    <col min="2580" max="2581" width="5.44140625" style="107" customWidth="1"/>
    <col min="2582" max="2582" width="8.5546875" style="107" customWidth="1"/>
    <col min="2583" max="2816" width="8.109375" style="107"/>
    <col min="2817" max="2817" width="3.88671875" style="107" customWidth="1"/>
    <col min="2818" max="2818" width="14.5546875" style="107" customWidth="1"/>
    <col min="2819" max="2819" width="5.44140625" style="107" customWidth="1"/>
    <col min="2820" max="2820" width="4.33203125" style="107" customWidth="1"/>
    <col min="2821" max="2821" width="4.77734375" style="107" customWidth="1"/>
    <col min="2822" max="2822" width="5" style="107" customWidth="1"/>
    <col min="2823" max="2823" width="4.33203125" style="107" customWidth="1"/>
    <col min="2824" max="2824" width="4.44140625" style="107" customWidth="1"/>
    <col min="2825" max="2825" width="4.77734375" style="107" customWidth="1"/>
    <col min="2826" max="2827" width="5.33203125" style="107" customWidth="1"/>
    <col min="2828" max="2828" width="5.44140625" style="107" customWidth="1"/>
    <col min="2829" max="2829" width="4.33203125" style="107" customWidth="1"/>
    <col min="2830" max="2831" width="4.77734375" style="107" customWidth="1"/>
    <col min="2832" max="2832" width="5.21875" style="107" customWidth="1"/>
    <col min="2833" max="2833" width="4.5546875" style="107" customWidth="1"/>
    <col min="2834" max="2834" width="5.109375" style="107" customWidth="1"/>
    <col min="2835" max="2835" width="4.33203125" style="107" customWidth="1"/>
    <col min="2836" max="2837" width="5.44140625" style="107" customWidth="1"/>
    <col min="2838" max="2838" width="8.5546875" style="107" customWidth="1"/>
    <col min="2839" max="3072" width="8.109375" style="107"/>
    <col min="3073" max="3073" width="3.88671875" style="107" customWidth="1"/>
    <col min="3074" max="3074" width="14.5546875" style="107" customWidth="1"/>
    <col min="3075" max="3075" width="5.44140625" style="107" customWidth="1"/>
    <col min="3076" max="3076" width="4.33203125" style="107" customWidth="1"/>
    <col min="3077" max="3077" width="4.77734375" style="107" customWidth="1"/>
    <col min="3078" max="3078" width="5" style="107" customWidth="1"/>
    <col min="3079" max="3079" width="4.33203125" style="107" customWidth="1"/>
    <col min="3080" max="3080" width="4.44140625" style="107" customWidth="1"/>
    <col min="3081" max="3081" width="4.77734375" style="107" customWidth="1"/>
    <col min="3082" max="3083" width="5.33203125" style="107" customWidth="1"/>
    <col min="3084" max="3084" width="5.44140625" style="107" customWidth="1"/>
    <col min="3085" max="3085" width="4.33203125" style="107" customWidth="1"/>
    <col min="3086" max="3087" width="4.77734375" style="107" customWidth="1"/>
    <col min="3088" max="3088" width="5.21875" style="107" customWidth="1"/>
    <col min="3089" max="3089" width="4.5546875" style="107" customWidth="1"/>
    <col min="3090" max="3090" width="5.109375" style="107" customWidth="1"/>
    <col min="3091" max="3091" width="4.33203125" style="107" customWidth="1"/>
    <col min="3092" max="3093" width="5.44140625" style="107" customWidth="1"/>
    <col min="3094" max="3094" width="8.5546875" style="107" customWidth="1"/>
    <col min="3095" max="3328" width="8.109375" style="107"/>
    <col min="3329" max="3329" width="3.88671875" style="107" customWidth="1"/>
    <col min="3330" max="3330" width="14.5546875" style="107" customWidth="1"/>
    <col min="3331" max="3331" width="5.44140625" style="107" customWidth="1"/>
    <col min="3332" max="3332" width="4.33203125" style="107" customWidth="1"/>
    <col min="3333" max="3333" width="4.77734375" style="107" customWidth="1"/>
    <col min="3334" max="3334" width="5" style="107" customWidth="1"/>
    <col min="3335" max="3335" width="4.33203125" style="107" customWidth="1"/>
    <col min="3336" max="3336" width="4.44140625" style="107" customWidth="1"/>
    <col min="3337" max="3337" width="4.77734375" style="107" customWidth="1"/>
    <col min="3338" max="3339" width="5.33203125" style="107" customWidth="1"/>
    <col min="3340" max="3340" width="5.44140625" style="107" customWidth="1"/>
    <col min="3341" max="3341" width="4.33203125" style="107" customWidth="1"/>
    <col min="3342" max="3343" width="4.77734375" style="107" customWidth="1"/>
    <col min="3344" max="3344" width="5.21875" style="107" customWidth="1"/>
    <col min="3345" max="3345" width="4.5546875" style="107" customWidth="1"/>
    <col min="3346" max="3346" width="5.109375" style="107" customWidth="1"/>
    <col min="3347" max="3347" width="4.33203125" style="107" customWidth="1"/>
    <col min="3348" max="3349" width="5.44140625" style="107" customWidth="1"/>
    <col min="3350" max="3350" width="8.5546875" style="107" customWidth="1"/>
    <col min="3351" max="3584" width="8.109375" style="107"/>
    <col min="3585" max="3585" width="3.88671875" style="107" customWidth="1"/>
    <col min="3586" max="3586" width="14.5546875" style="107" customWidth="1"/>
    <col min="3587" max="3587" width="5.44140625" style="107" customWidth="1"/>
    <col min="3588" max="3588" width="4.33203125" style="107" customWidth="1"/>
    <col min="3589" max="3589" width="4.77734375" style="107" customWidth="1"/>
    <col min="3590" max="3590" width="5" style="107" customWidth="1"/>
    <col min="3591" max="3591" width="4.33203125" style="107" customWidth="1"/>
    <col min="3592" max="3592" width="4.44140625" style="107" customWidth="1"/>
    <col min="3593" max="3593" width="4.77734375" style="107" customWidth="1"/>
    <col min="3594" max="3595" width="5.33203125" style="107" customWidth="1"/>
    <col min="3596" max="3596" width="5.44140625" style="107" customWidth="1"/>
    <col min="3597" max="3597" width="4.33203125" style="107" customWidth="1"/>
    <col min="3598" max="3599" width="4.77734375" style="107" customWidth="1"/>
    <col min="3600" max="3600" width="5.21875" style="107" customWidth="1"/>
    <col min="3601" max="3601" width="4.5546875" style="107" customWidth="1"/>
    <col min="3602" max="3602" width="5.109375" style="107" customWidth="1"/>
    <col min="3603" max="3603" width="4.33203125" style="107" customWidth="1"/>
    <col min="3604" max="3605" width="5.44140625" style="107" customWidth="1"/>
    <col min="3606" max="3606" width="8.5546875" style="107" customWidth="1"/>
    <col min="3607" max="3840" width="8.109375" style="107"/>
    <col min="3841" max="3841" width="3.88671875" style="107" customWidth="1"/>
    <col min="3842" max="3842" width="14.5546875" style="107" customWidth="1"/>
    <col min="3843" max="3843" width="5.44140625" style="107" customWidth="1"/>
    <col min="3844" max="3844" width="4.33203125" style="107" customWidth="1"/>
    <col min="3845" max="3845" width="4.77734375" style="107" customWidth="1"/>
    <col min="3846" max="3846" width="5" style="107" customWidth="1"/>
    <col min="3847" max="3847" width="4.33203125" style="107" customWidth="1"/>
    <col min="3848" max="3848" width="4.44140625" style="107" customWidth="1"/>
    <col min="3849" max="3849" width="4.77734375" style="107" customWidth="1"/>
    <col min="3850" max="3851" width="5.33203125" style="107" customWidth="1"/>
    <col min="3852" max="3852" width="5.44140625" style="107" customWidth="1"/>
    <col min="3853" max="3853" width="4.33203125" style="107" customWidth="1"/>
    <col min="3854" max="3855" width="4.77734375" style="107" customWidth="1"/>
    <col min="3856" max="3856" width="5.21875" style="107" customWidth="1"/>
    <col min="3857" max="3857" width="4.5546875" style="107" customWidth="1"/>
    <col min="3858" max="3858" width="5.109375" style="107" customWidth="1"/>
    <col min="3859" max="3859" width="4.33203125" style="107" customWidth="1"/>
    <col min="3860" max="3861" width="5.44140625" style="107" customWidth="1"/>
    <col min="3862" max="3862" width="8.5546875" style="107" customWidth="1"/>
    <col min="3863" max="4096" width="8.109375" style="107"/>
    <col min="4097" max="4097" width="3.88671875" style="107" customWidth="1"/>
    <col min="4098" max="4098" width="14.5546875" style="107" customWidth="1"/>
    <col min="4099" max="4099" width="5.44140625" style="107" customWidth="1"/>
    <col min="4100" max="4100" width="4.33203125" style="107" customWidth="1"/>
    <col min="4101" max="4101" width="4.77734375" style="107" customWidth="1"/>
    <col min="4102" max="4102" width="5" style="107" customWidth="1"/>
    <col min="4103" max="4103" width="4.33203125" style="107" customWidth="1"/>
    <col min="4104" max="4104" width="4.44140625" style="107" customWidth="1"/>
    <col min="4105" max="4105" width="4.77734375" style="107" customWidth="1"/>
    <col min="4106" max="4107" width="5.33203125" style="107" customWidth="1"/>
    <col min="4108" max="4108" width="5.44140625" style="107" customWidth="1"/>
    <col min="4109" max="4109" width="4.33203125" style="107" customWidth="1"/>
    <col min="4110" max="4111" width="4.77734375" style="107" customWidth="1"/>
    <col min="4112" max="4112" width="5.21875" style="107" customWidth="1"/>
    <col min="4113" max="4113" width="4.5546875" style="107" customWidth="1"/>
    <col min="4114" max="4114" width="5.109375" style="107" customWidth="1"/>
    <col min="4115" max="4115" width="4.33203125" style="107" customWidth="1"/>
    <col min="4116" max="4117" width="5.44140625" style="107" customWidth="1"/>
    <col min="4118" max="4118" width="8.5546875" style="107" customWidth="1"/>
    <col min="4119" max="4352" width="8.109375" style="107"/>
    <col min="4353" max="4353" width="3.88671875" style="107" customWidth="1"/>
    <col min="4354" max="4354" width="14.5546875" style="107" customWidth="1"/>
    <col min="4355" max="4355" width="5.44140625" style="107" customWidth="1"/>
    <col min="4356" max="4356" width="4.33203125" style="107" customWidth="1"/>
    <col min="4357" max="4357" width="4.77734375" style="107" customWidth="1"/>
    <col min="4358" max="4358" width="5" style="107" customWidth="1"/>
    <col min="4359" max="4359" width="4.33203125" style="107" customWidth="1"/>
    <col min="4360" max="4360" width="4.44140625" style="107" customWidth="1"/>
    <col min="4361" max="4361" width="4.77734375" style="107" customWidth="1"/>
    <col min="4362" max="4363" width="5.33203125" style="107" customWidth="1"/>
    <col min="4364" max="4364" width="5.44140625" style="107" customWidth="1"/>
    <col min="4365" max="4365" width="4.33203125" style="107" customWidth="1"/>
    <col min="4366" max="4367" width="4.77734375" style="107" customWidth="1"/>
    <col min="4368" max="4368" width="5.21875" style="107" customWidth="1"/>
    <col min="4369" max="4369" width="4.5546875" style="107" customWidth="1"/>
    <col min="4370" max="4370" width="5.109375" style="107" customWidth="1"/>
    <col min="4371" max="4371" width="4.33203125" style="107" customWidth="1"/>
    <col min="4372" max="4373" width="5.44140625" style="107" customWidth="1"/>
    <col min="4374" max="4374" width="8.5546875" style="107" customWidth="1"/>
    <col min="4375" max="4608" width="8.109375" style="107"/>
    <col min="4609" max="4609" width="3.88671875" style="107" customWidth="1"/>
    <col min="4610" max="4610" width="14.5546875" style="107" customWidth="1"/>
    <col min="4611" max="4611" width="5.44140625" style="107" customWidth="1"/>
    <col min="4612" max="4612" width="4.33203125" style="107" customWidth="1"/>
    <col min="4613" max="4613" width="4.77734375" style="107" customWidth="1"/>
    <col min="4614" max="4614" width="5" style="107" customWidth="1"/>
    <col min="4615" max="4615" width="4.33203125" style="107" customWidth="1"/>
    <col min="4616" max="4616" width="4.44140625" style="107" customWidth="1"/>
    <col min="4617" max="4617" width="4.77734375" style="107" customWidth="1"/>
    <col min="4618" max="4619" width="5.33203125" style="107" customWidth="1"/>
    <col min="4620" max="4620" width="5.44140625" style="107" customWidth="1"/>
    <col min="4621" max="4621" width="4.33203125" style="107" customWidth="1"/>
    <col min="4622" max="4623" width="4.77734375" style="107" customWidth="1"/>
    <col min="4624" max="4624" width="5.21875" style="107" customWidth="1"/>
    <col min="4625" max="4625" width="4.5546875" style="107" customWidth="1"/>
    <col min="4626" max="4626" width="5.109375" style="107" customWidth="1"/>
    <col min="4627" max="4627" width="4.33203125" style="107" customWidth="1"/>
    <col min="4628" max="4629" width="5.44140625" style="107" customWidth="1"/>
    <col min="4630" max="4630" width="8.5546875" style="107" customWidth="1"/>
    <col min="4631" max="4864" width="8.109375" style="107"/>
    <col min="4865" max="4865" width="3.88671875" style="107" customWidth="1"/>
    <col min="4866" max="4866" width="14.5546875" style="107" customWidth="1"/>
    <col min="4867" max="4867" width="5.44140625" style="107" customWidth="1"/>
    <col min="4868" max="4868" width="4.33203125" style="107" customWidth="1"/>
    <col min="4869" max="4869" width="4.77734375" style="107" customWidth="1"/>
    <col min="4870" max="4870" width="5" style="107" customWidth="1"/>
    <col min="4871" max="4871" width="4.33203125" style="107" customWidth="1"/>
    <col min="4872" max="4872" width="4.44140625" style="107" customWidth="1"/>
    <col min="4873" max="4873" width="4.77734375" style="107" customWidth="1"/>
    <col min="4874" max="4875" width="5.33203125" style="107" customWidth="1"/>
    <col min="4876" max="4876" width="5.44140625" style="107" customWidth="1"/>
    <col min="4877" max="4877" width="4.33203125" style="107" customWidth="1"/>
    <col min="4878" max="4879" width="4.77734375" style="107" customWidth="1"/>
    <col min="4880" max="4880" width="5.21875" style="107" customWidth="1"/>
    <col min="4881" max="4881" width="4.5546875" style="107" customWidth="1"/>
    <col min="4882" max="4882" width="5.109375" style="107" customWidth="1"/>
    <col min="4883" max="4883" width="4.33203125" style="107" customWidth="1"/>
    <col min="4884" max="4885" width="5.44140625" style="107" customWidth="1"/>
    <col min="4886" max="4886" width="8.5546875" style="107" customWidth="1"/>
    <col min="4887" max="5120" width="8.109375" style="107"/>
    <col min="5121" max="5121" width="3.88671875" style="107" customWidth="1"/>
    <col min="5122" max="5122" width="14.5546875" style="107" customWidth="1"/>
    <col min="5123" max="5123" width="5.44140625" style="107" customWidth="1"/>
    <col min="5124" max="5124" width="4.33203125" style="107" customWidth="1"/>
    <col min="5125" max="5125" width="4.77734375" style="107" customWidth="1"/>
    <col min="5126" max="5126" width="5" style="107" customWidth="1"/>
    <col min="5127" max="5127" width="4.33203125" style="107" customWidth="1"/>
    <col min="5128" max="5128" width="4.44140625" style="107" customWidth="1"/>
    <col min="5129" max="5129" width="4.77734375" style="107" customWidth="1"/>
    <col min="5130" max="5131" width="5.33203125" style="107" customWidth="1"/>
    <col min="5132" max="5132" width="5.44140625" style="107" customWidth="1"/>
    <col min="5133" max="5133" width="4.33203125" style="107" customWidth="1"/>
    <col min="5134" max="5135" width="4.77734375" style="107" customWidth="1"/>
    <col min="5136" max="5136" width="5.21875" style="107" customWidth="1"/>
    <col min="5137" max="5137" width="4.5546875" style="107" customWidth="1"/>
    <col min="5138" max="5138" width="5.109375" style="107" customWidth="1"/>
    <col min="5139" max="5139" width="4.33203125" style="107" customWidth="1"/>
    <col min="5140" max="5141" width="5.44140625" style="107" customWidth="1"/>
    <col min="5142" max="5142" width="8.5546875" style="107" customWidth="1"/>
    <col min="5143" max="5376" width="8.109375" style="107"/>
    <col min="5377" max="5377" width="3.88671875" style="107" customWidth="1"/>
    <col min="5378" max="5378" width="14.5546875" style="107" customWidth="1"/>
    <col min="5379" max="5379" width="5.44140625" style="107" customWidth="1"/>
    <col min="5380" max="5380" width="4.33203125" style="107" customWidth="1"/>
    <col min="5381" max="5381" width="4.77734375" style="107" customWidth="1"/>
    <col min="5382" max="5382" width="5" style="107" customWidth="1"/>
    <col min="5383" max="5383" width="4.33203125" style="107" customWidth="1"/>
    <col min="5384" max="5384" width="4.44140625" style="107" customWidth="1"/>
    <col min="5385" max="5385" width="4.77734375" style="107" customWidth="1"/>
    <col min="5386" max="5387" width="5.33203125" style="107" customWidth="1"/>
    <col min="5388" max="5388" width="5.44140625" style="107" customWidth="1"/>
    <col min="5389" max="5389" width="4.33203125" style="107" customWidth="1"/>
    <col min="5390" max="5391" width="4.77734375" style="107" customWidth="1"/>
    <col min="5392" max="5392" width="5.21875" style="107" customWidth="1"/>
    <col min="5393" max="5393" width="4.5546875" style="107" customWidth="1"/>
    <col min="5394" max="5394" width="5.109375" style="107" customWidth="1"/>
    <col min="5395" max="5395" width="4.33203125" style="107" customWidth="1"/>
    <col min="5396" max="5397" width="5.44140625" style="107" customWidth="1"/>
    <col min="5398" max="5398" width="8.5546875" style="107" customWidth="1"/>
    <col min="5399" max="5632" width="8.109375" style="107"/>
    <col min="5633" max="5633" width="3.88671875" style="107" customWidth="1"/>
    <col min="5634" max="5634" width="14.5546875" style="107" customWidth="1"/>
    <col min="5635" max="5635" width="5.44140625" style="107" customWidth="1"/>
    <col min="5636" max="5636" width="4.33203125" style="107" customWidth="1"/>
    <col min="5637" max="5637" width="4.77734375" style="107" customWidth="1"/>
    <col min="5638" max="5638" width="5" style="107" customWidth="1"/>
    <col min="5639" max="5639" width="4.33203125" style="107" customWidth="1"/>
    <col min="5640" max="5640" width="4.44140625" style="107" customWidth="1"/>
    <col min="5641" max="5641" width="4.77734375" style="107" customWidth="1"/>
    <col min="5642" max="5643" width="5.33203125" style="107" customWidth="1"/>
    <col min="5644" max="5644" width="5.44140625" style="107" customWidth="1"/>
    <col min="5645" max="5645" width="4.33203125" style="107" customWidth="1"/>
    <col min="5646" max="5647" width="4.77734375" style="107" customWidth="1"/>
    <col min="5648" max="5648" width="5.21875" style="107" customWidth="1"/>
    <col min="5649" max="5649" width="4.5546875" style="107" customWidth="1"/>
    <col min="5650" max="5650" width="5.109375" style="107" customWidth="1"/>
    <col min="5651" max="5651" width="4.33203125" style="107" customWidth="1"/>
    <col min="5652" max="5653" width="5.44140625" style="107" customWidth="1"/>
    <col min="5654" max="5654" width="8.5546875" style="107" customWidth="1"/>
    <col min="5655" max="5888" width="8.109375" style="107"/>
    <col min="5889" max="5889" width="3.88671875" style="107" customWidth="1"/>
    <col min="5890" max="5890" width="14.5546875" style="107" customWidth="1"/>
    <col min="5891" max="5891" width="5.44140625" style="107" customWidth="1"/>
    <col min="5892" max="5892" width="4.33203125" style="107" customWidth="1"/>
    <col min="5893" max="5893" width="4.77734375" style="107" customWidth="1"/>
    <col min="5894" max="5894" width="5" style="107" customWidth="1"/>
    <col min="5895" max="5895" width="4.33203125" style="107" customWidth="1"/>
    <col min="5896" max="5896" width="4.44140625" style="107" customWidth="1"/>
    <col min="5897" max="5897" width="4.77734375" style="107" customWidth="1"/>
    <col min="5898" max="5899" width="5.33203125" style="107" customWidth="1"/>
    <col min="5900" max="5900" width="5.44140625" style="107" customWidth="1"/>
    <col min="5901" max="5901" width="4.33203125" style="107" customWidth="1"/>
    <col min="5902" max="5903" width="4.77734375" style="107" customWidth="1"/>
    <col min="5904" max="5904" width="5.21875" style="107" customWidth="1"/>
    <col min="5905" max="5905" width="4.5546875" style="107" customWidth="1"/>
    <col min="5906" max="5906" width="5.109375" style="107" customWidth="1"/>
    <col min="5907" max="5907" width="4.33203125" style="107" customWidth="1"/>
    <col min="5908" max="5909" width="5.44140625" style="107" customWidth="1"/>
    <col min="5910" max="5910" width="8.5546875" style="107" customWidth="1"/>
    <col min="5911" max="6144" width="8.109375" style="107"/>
    <col min="6145" max="6145" width="3.88671875" style="107" customWidth="1"/>
    <col min="6146" max="6146" width="14.5546875" style="107" customWidth="1"/>
    <col min="6147" max="6147" width="5.44140625" style="107" customWidth="1"/>
    <col min="6148" max="6148" width="4.33203125" style="107" customWidth="1"/>
    <col min="6149" max="6149" width="4.77734375" style="107" customWidth="1"/>
    <col min="6150" max="6150" width="5" style="107" customWidth="1"/>
    <col min="6151" max="6151" width="4.33203125" style="107" customWidth="1"/>
    <col min="6152" max="6152" width="4.44140625" style="107" customWidth="1"/>
    <col min="6153" max="6153" width="4.77734375" style="107" customWidth="1"/>
    <col min="6154" max="6155" width="5.33203125" style="107" customWidth="1"/>
    <col min="6156" max="6156" width="5.44140625" style="107" customWidth="1"/>
    <col min="6157" max="6157" width="4.33203125" style="107" customWidth="1"/>
    <col min="6158" max="6159" width="4.77734375" style="107" customWidth="1"/>
    <col min="6160" max="6160" width="5.21875" style="107" customWidth="1"/>
    <col min="6161" max="6161" width="4.5546875" style="107" customWidth="1"/>
    <col min="6162" max="6162" width="5.109375" style="107" customWidth="1"/>
    <col min="6163" max="6163" width="4.33203125" style="107" customWidth="1"/>
    <col min="6164" max="6165" width="5.44140625" style="107" customWidth="1"/>
    <col min="6166" max="6166" width="8.5546875" style="107" customWidth="1"/>
    <col min="6167" max="6400" width="8.109375" style="107"/>
    <col min="6401" max="6401" width="3.88671875" style="107" customWidth="1"/>
    <col min="6402" max="6402" width="14.5546875" style="107" customWidth="1"/>
    <col min="6403" max="6403" width="5.44140625" style="107" customWidth="1"/>
    <col min="6404" max="6404" width="4.33203125" style="107" customWidth="1"/>
    <col min="6405" max="6405" width="4.77734375" style="107" customWidth="1"/>
    <col min="6406" max="6406" width="5" style="107" customWidth="1"/>
    <col min="6407" max="6407" width="4.33203125" style="107" customWidth="1"/>
    <col min="6408" max="6408" width="4.44140625" style="107" customWidth="1"/>
    <col min="6409" max="6409" width="4.77734375" style="107" customWidth="1"/>
    <col min="6410" max="6411" width="5.33203125" style="107" customWidth="1"/>
    <col min="6412" max="6412" width="5.44140625" style="107" customWidth="1"/>
    <col min="6413" max="6413" width="4.33203125" style="107" customWidth="1"/>
    <col min="6414" max="6415" width="4.77734375" style="107" customWidth="1"/>
    <col min="6416" max="6416" width="5.21875" style="107" customWidth="1"/>
    <col min="6417" max="6417" width="4.5546875" style="107" customWidth="1"/>
    <col min="6418" max="6418" width="5.109375" style="107" customWidth="1"/>
    <col min="6419" max="6419" width="4.33203125" style="107" customWidth="1"/>
    <col min="6420" max="6421" width="5.44140625" style="107" customWidth="1"/>
    <col min="6422" max="6422" width="8.5546875" style="107" customWidth="1"/>
    <col min="6423" max="6656" width="8.109375" style="107"/>
    <col min="6657" max="6657" width="3.88671875" style="107" customWidth="1"/>
    <col min="6658" max="6658" width="14.5546875" style="107" customWidth="1"/>
    <col min="6659" max="6659" width="5.44140625" style="107" customWidth="1"/>
    <col min="6660" max="6660" width="4.33203125" style="107" customWidth="1"/>
    <col min="6661" max="6661" width="4.77734375" style="107" customWidth="1"/>
    <col min="6662" max="6662" width="5" style="107" customWidth="1"/>
    <col min="6663" max="6663" width="4.33203125" style="107" customWidth="1"/>
    <col min="6664" max="6664" width="4.44140625" style="107" customWidth="1"/>
    <col min="6665" max="6665" width="4.77734375" style="107" customWidth="1"/>
    <col min="6666" max="6667" width="5.33203125" style="107" customWidth="1"/>
    <col min="6668" max="6668" width="5.44140625" style="107" customWidth="1"/>
    <col min="6669" max="6669" width="4.33203125" style="107" customWidth="1"/>
    <col min="6670" max="6671" width="4.77734375" style="107" customWidth="1"/>
    <col min="6672" max="6672" width="5.21875" style="107" customWidth="1"/>
    <col min="6673" max="6673" width="4.5546875" style="107" customWidth="1"/>
    <col min="6674" max="6674" width="5.109375" style="107" customWidth="1"/>
    <col min="6675" max="6675" width="4.33203125" style="107" customWidth="1"/>
    <col min="6676" max="6677" width="5.44140625" style="107" customWidth="1"/>
    <col min="6678" max="6678" width="8.5546875" style="107" customWidth="1"/>
    <col min="6679" max="6912" width="8.109375" style="107"/>
    <col min="6913" max="6913" width="3.88671875" style="107" customWidth="1"/>
    <col min="6914" max="6914" width="14.5546875" style="107" customWidth="1"/>
    <col min="6915" max="6915" width="5.44140625" style="107" customWidth="1"/>
    <col min="6916" max="6916" width="4.33203125" style="107" customWidth="1"/>
    <col min="6917" max="6917" width="4.77734375" style="107" customWidth="1"/>
    <col min="6918" max="6918" width="5" style="107" customWidth="1"/>
    <col min="6919" max="6919" width="4.33203125" style="107" customWidth="1"/>
    <col min="6920" max="6920" width="4.44140625" style="107" customWidth="1"/>
    <col min="6921" max="6921" width="4.77734375" style="107" customWidth="1"/>
    <col min="6922" max="6923" width="5.33203125" style="107" customWidth="1"/>
    <col min="6924" max="6924" width="5.44140625" style="107" customWidth="1"/>
    <col min="6925" max="6925" width="4.33203125" style="107" customWidth="1"/>
    <col min="6926" max="6927" width="4.77734375" style="107" customWidth="1"/>
    <col min="6928" max="6928" width="5.21875" style="107" customWidth="1"/>
    <col min="6929" max="6929" width="4.5546875" style="107" customWidth="1"/>
    <col min="6930" max="6930" width="5.109375" style="107" customWidth="1"/>
    <col min="6931" max="6931" width="4.33203125" style="107" customWidth="1"/>
    <col min="6932" max="6933" width="5.44140625" style="107" customWidth="1"/>
    <col min="6934" max="6934" width="8.5546875" style="107" customWidth="1"/>
    <col min="6935" max="7168" width="8.109375" style="107"/>
    <col min="7169" max="7169" width="3.88671875" style="107" customWidth="1"/>
    <col min="7170" max="7170" width="14.5546875" style="107" customWidth="1"/>
    <col min="7171" max="7171" width="5.44140625" style="107" customWidth="1"/>
    <col min="7172" max="7172" width="4.33203125" style="107" customWidth="1"/>
    <col min="7173" max="7173" width="4.77734375" style="107" customWidth="1"/>
    <col min="7174" max="7174" width="5" style="107" customWidth="1"/>
    <col min="7175" max="7175" width="4.33203125" style="107" customWidth="1"/>
    <col min="7176" max="7176" width="4.44140625" style="107" customWidth="1"/>
    <col min="7177" max="7177" width="4.77734375" style="107" customWidth="1"/>
    <col min="7178" max="7179" width="5.33203125" style="107" customWidth="1"/>
    <col min="7180" max="7180" width="5.44140625" style="107" customWidth="1"/>
    <col min="7181" max="7181" width="4.33203125" style="107" customWidth="1"/>
    <col min="7182" max="7183" width="4.77734375" style="107" customWidth="1"/>
    <col min="7184" max="7184" width="5.21875" style="107" customWidth="1"/>
    <col min="7185" max="7185" width="4.5546875" style="107" customWidth="1"/>
    <col min="7186" max="7186" width="5.109375" style="107" customWidth="1"/>
    <col min="7187" max="7187" width="4.33203125" style="107" customWidth="1"/>
    <col min="7188" max="7189" width="5.44140625" style="107" customWidth="1"/>
    <col min="7190" max="7190" width="8.5546875" style="107" customWidth="1"/>
    <col min="7191" max="7424" width="8.109375" style="107"/>
    <col min="7425" max="7425" width="3.88671875" style="107" customWidth="1"/>
    <col min="7426" max="7426" width="14.5546875" style="107" customWidth="1"/>
    <col min="7427" max="7427" width="5.44140625" style="107" customWidth="1"/>
    <col min="7428" max="7428" width="4.33203125" style="107" customWidth="1"/>
    <col min="7429" max="7429" width="4.77734375" style="107" customWidth="1"/>
    <col min="7430" max="7430" width="5" style="107" customWidth="1"/>
    <col min="7431" max="7431" width="4.33203125" style="107" customWidth="1"/>
    <col min="7432" max="7432" width="4.44140625" style="107" customWidth="1"/>
    <col min="7433" max="7433" width="4.77734375" style="107" customWidth="1"/>
    <col min="7434" max="7435" width="5.33203125" style="107" customWidth="1"/>
    <col min="7436" max="7436" width="5.44140625" style="107" customWidth="1"/>
    <col min="7437" max="7437" width="4.33203125" style="107" customWidth="1"/>
    <col min="7438" max="7439" width="4.77734375" style="107" customWidth="1"/>
    <col min="7440" max="7440" width="5.21875" style="107" customWidth="1"/>
    <col min="7441" max="7441" width="4.5546875" style="107" customWidth="1"/>
    <col min="7442" max="7442" width="5.109375" style="107" customWidth="1"/>
    <col min="7443" max="7443" width="4.33203125" style="107" customWidth="1"/>
    <col min="7444" max="7445" width="5.44140625" style="107" customWidth="1"/>
    <col min="7446" max="7446" width="8.5546875" style="107" customWidth="1"/>
    <col min="7447" max="7680" width="8.109375" style="107"/>
    <col min="7681" max="7681" width="3.88671875" style="107" customWidth="1"/>
    <col min="7682" max="7682" width="14.5546875" style="107" customWidth="1"/>
    <col min="7683" max="7683" width="5.44140625" style="107" customWidth="1"/>
    <col min="7684" max="7684" width="4.33203125" style="107" customWidth="1"/>
    <col min="7685" max="7685" width="4.77734375" style="107" customWidth="1"/>
    <col min="7686" max="7686" width="5" style="107" customWidth="1"/>
    <col min="7687" max="7687" width="4.33203125" style="107" customWidth="1"/>
    <col min="7688" max="7688" width="4.44140625" style="107" customWidth="1"/>
    <col min="7689" max="7689" width="4.77734375" style="107" customWidth="1"/>
    <col min="7690" max="7691" width="5.33203125" style="107" customWidth="1"/>
    <col min="7692" max="7692" width="5.44140625" style="107" customWidth="1"/>
    <col min="7693" max="7693" width="4.33203125" style="107" customWidth="1"/>
    <col min="7694" max="7695" width="4.77734375" style="107" customWidth="1"/>
    <col min="7696" max="7696" width="5.21875" style="107" customWidth="1"/>
    <col min="7697" max="7697" width="4.5546875" style="107" customWidth="1"/>
    <col min="7698" max="7698" width="5.109375" style="107" customWidth="1"/>
    <col min="7699" max="7699" width="4.33203125" style="107" customWidth="1"/>
    <col min="7700" max="7701" width="5.44140625" style="107" customWidth="1"/>
    <col min="7702" max="7702" width="8.5546875" style="107" customWidth="1"/>
    <col min="7703" max="7936" width="8.109375" style="107"/>
    <col min="7937" max="7937" width="3.88671875" style="107" customWidth="1"/>
    <col min="7938" max="7938" width="14.5546875" style="107" customWidth="1"/>
    <col min="7939" max="7939" width="5.44140625" style="107" customWidth="1"/>
    <col min="7940" max="7940" width="4.33203125" style="107" customWidth="1"/>
    <col min="7941" max="7941" width="4.77734375" style="107" customWidth="1"/>
    <col min="7942" max="7942" width="5" style="107" customWidth="1"/>
    <col min="7943" max="7943" width="4.33203125" style="107" customWidth="1"/>
    <col min="7944" max="7944" width="4.44140625" style="107" customWidth="1"/>
    <col min="7945" max="7945" width="4.77734375" style="107" customWidth="1"/>
    <col min="7946" max="7947" width="5.33203125" style="107" customWidth="1"/>
    <col min="7948" max="7948" width="5.44140625" style="107" customWidth="1"/>
    <col min="7949" max="7949" width="4.33203125" style="107" customWidth="1"/>
    <col min="7950" max="7951" width="4.77734375" style="107" customWidth="1"/>
    <col min="7952" max="7952" width="5.21875" style="107" customWidth="1"/>
    <col min="7953" max="7953" width="4.5546875" style="107" customWidth="1"/>
    <col min="7954" max="7954" width="5.109375" style="107" customWidth="1"/>
    <col min="7955" max="7955" width="4.33203125" style="107" customWidth="1"/>
    <col min="7956" max="7957" width="5.44140625" style="107" customWidth="1"/>
    <col min="7958" max="7958" width="8.5546875" style="107" customWidth="1"/>
    <col min="7959" max="8192" width="8.109375" style="107"/>
    <col min="8193" max="8193" width="3.88671875" style="107" customWidth="1"/>
    <col min="8194" max="8194" width="14.5546875" style="107" customWidth="1"/>
    <col min="8195" max="8195" width="5.44140625" style="107" customWidth="1"/>
    <col min="8196" max="8196" width="4.33203125" style="107" customWidth="1"/>
    <col min="8197" max="8197" width="4.77734375" style="107" customWidth="1"/>
    <col min="8198" max="8198" width="5" style="107" customWidth="1"/>
    <col min="8199" max="8199" width="4.33203125" style="107" customWidth="1"/>
    <col min="8200" max="8200" width="4.44140625" style="107" customWidth="1"/>
    <col min="8201" max="8201" width="4.77734375" style="107" customWidth="1"/>
    <col min="8202" max="8203" width="5.33203125" style="107" customWidth="1"/>
    <col min="8204" max="8204" width="5.44140625" style="107" customWidth="1"/>
    <col min="8205" max="8205" width="4.33203125" style="107" customWidth="1"/>
    <col min="8206" max="8207" width="4.77734375" style="107" customWidth="1"/>
    <col min="8208" max="8208" width="5.21875" style="107" customWidth="1"/>
    <col min="8209" max="8209" width="4.5546875" style="107" customWidth="1"/>
    <col min="8210" max="8210" width="5.109375" style="107" customWidth="1"/>
    <col min="8211" max="8211" width="4.33203125" style="107" customWidth="1"/>
    <col min="8212" max="8213" width="5.44140625" style="107" customWidth="1"/>
    <col min="8214" max="8214" width="8.5546875" style="107" customWidth="1"/>
    <col min="8215" max="8448" width="8.109375" style="107"/>
    <col min="8449" max="8449" width="3.88671875" style="107" customWidth="1"/>
    <col min="8450" max="8450" width="14.5546875" style="107" customWidth="1"/>
    <col min="8451" max="8451" width="5.44140625" style="107" customWidth="1"/>
    <col min="8452" max="8452" width="4.33203125" style="107" customWidth="1"/>
    <col min="8453" max="8453" width="4.77734375" style="107" customWidth="1"/>
    <col min="8454" max="8454" width="5" style="107" customWidth="1"/>
    <col min="8455" max="8455" width="4.33203125" style="107" customWidth="1"/>
    <col min="8456" max="8456" width="4.44140625" style="107" customWidth="1"/>
    <col min="8457" max="8457" width="4.77734375" style="107" customWidth="1"/>
    <col min="8458" max="8459" width="5.33203125" style="107" customWidth="1"/>
    <col min="8460" max="8460" width="5.44140625" style="107" customWidth="1"/>
    <col min="8461" max="8461" width="4.33203125" style="107" customWidth="1"/>
    <col min="8462" max="8463" width="4.77734375" style="107" customWidth="1"/>
    <col min="8464" max="8464" width="5.21875" style="107" customWidth="1"/>
    <col min="8465" max="8465" width="4.5546875" style="107" customWidth="1"/>
    <col min="8466" max="8466" width="5.109375" style="107" customWidth="1"/>
    <col min="8467" max="8467" width="4.33203125" style="107" customWidth="1"/>
    <col min="8468" max="8469" width="5.44140625" style="107" customWidth="1"/>
    <col min="8470" max="8470" width="8.5546875" style="107" customWidth="1"/>
    <col min="8471" max="8704" width="8.109375" style="107"/>
    <col min="8705" max="8705" width="3.88671875" style="107" customWidth="1"/>
    <col min="8706" max="8706" width="14.5546875" style="107" customWidth="1"/>
    <col min="8707" max="8707" width="5.44140625" style="107" customWidth="1"/>
    <col min="8708" max="8708" width="4.33203125" style="107" customWidth="1"/>
    <col min="8709" max="8709" width="4.77734375" style="107" customWidth="1"/>
    <col min="8710" max="8710" width="5" style="107" customWidth="1"/>
    <col min="8711" max="8711" width="4.33203125" style="107" customWidth="1"/>
    <col min="8712" max="8712" width="4.44140625" style="107" customWidth="1"/>
    <col min="8713" max="8713" width="4.77734375" style="107" customWidth="1"/>
    <col min="8714" max="8715" width="5.33203125" style="107" customWidth="1"/>
    <col min="8716" max="8716" width="5.44140625" style="107" customWidth="1"/>
    <col min="8717" max="8717" width="4.33203125" style="107" customWidth="1"/>
    <col min="8718" max="8719" width="4.77734375" style="107" customWidth="1"/>
    <col min="8720" max="8720" width="5.21875" style="107" customWidth="1"/>
    <col min="8721" max="8721" width="4.5546875" style="107" customWidth="1"/>
    <col min="8722" max="8722" width="5.109375" style="107" customWidth="1"/>
    <col min="8723" max="8723" width="4.33203125" style="107" customWidth="1"/>
    <col min="8724" max="8725" width="5.44140625" style="107" customWidth="1"/>
    <col min="8726" max="8726" width="8.5546875" style="107" customWidth="1"/>
    <col min="8727" max="8960" width="8.109375" style="107"/>
    <col min="8961" max="8961" width="3.88671875" style="107" customWidth="1"/>
    <col min="8962" max="8962" width="14.5546875" style="107" customWidth="1"/>
    <col min="8963" max="8963" width="5.44140625" style="107" customWidth="1"/>
    <col min="8964" max="8964" width="4.33203125" style="107" customWidth="1"/>
    <col min="8965" max="8965" width="4.77734375" style="107" customWidth="1"/>
    <col min="8966" max="8966" width="5" style="107" customWidth="1"/>
    <col min="8967" max="8967" width="4.33203125" style="107" customWidth="1"/>
    <col min="8968" max="8968" width="4.44140625" style="107" customWidth="1"/>
    <col min="8969" max="8969" width="4.77734375" style="107" customWidth="1"/>
    <col min="8970" max="8971" width="5.33203125" style="107" customWidth="1"/>
    <col min="8972" max="8972" width="5.44140625" style="107" customWidth="1"/>
    <col min="8973" max="8973" width="4.33203125" style="107" customWidth="1"/>
    <col min="8974" max="8975" width="4.77734375" style="107" customWidth="1"/>
    <col min="8976" max="8976" width="5.21875" style="107" customWidth="1"/>
    <col min="8977" max="8977" width="4.5546875" style="107" customWidth="1"/>
    <col min="8978" max="8978" width="5.109375" style="107" customWidth="1"/>
    <col min="8979" max="8979" width="4.33203125" style="107" customWidth="1"/>
    <col min="8980" max="8981" width="5.44140625" style="107" customWidth="1"/>
    <col min="8982" max="8982" width="8.5546875" style="107" customWidth="1"/>
    <col min="8983" max="9216" width="8.109375" style="107"/>
    <col min="9217" max="9217" width="3.88671875" style="107" customWidth="1"/>
    <col min="9218" max="9218" width="14.5546875" style="107" customWidth="1"/>
    <col min="9219" max="9219" width="5.44140625" style="107" customWidth="1"/>
    <col min="9220" max="9220" width="4.33203125" style="107" customWidth="1"/>
    <col min="9221" max="9221" width="4.77734375" style="107" customWidth="1"/>
    <col min="9222" max="9222" width="5" style="107" customWidth="1"/>
    <col min="9223" max="9223" width="4.33203125" style="107" customWidth="1"/>
    <col min="9224" max="9224" width="4.44140625" style="107" customWidth="1"/>
    <col min="9225" max="9225" width="4.77734375" style="107" customWidth="1"/>
    <col min="9226" max="9227" width="5.33203125" style="107" customWidth="1"/>
    <col min="9228" max="9228" width="5.44140625" style="107" customWidth="1"/>
    <col min="9229" max="9229" width="4.33203125" style="107" customWidth="1"/>
    <col min="9230" max="9231" width="4.77734375" style="107" customWidth="1"/>
    <col min="9232" max="9232" width="5.21875" style="107" customWidth="1"/>
    <col min="9233" max="9233" width="4.5546875" style="107" customWidth="1"/>
    <col min="9234" max="9234" width="5.109375" style="107" customWidth="1"/>
    <col min="9235" max="9235" width="4.33203125" style="107" customWidth="1"/>
    <col min="9236" max="9237" width="5.44140625" style="107" customWidth="1"/>
    <col min="9238" max="9238" width="8.5546875" style="107" customWidth="1"/>
    <col min="9239" max="9472" width="8.109375" style="107"/>
    <col min="9473" max="9473" width="3.88671875" style="107" customWidth="1"/>
    <col min="9474" max="9474" width="14.5546875" style="107" customWidth="1"/>
    <col min="9475" max="9475" width="5.44140625" style="107" customWidth="1"/>
    <col min="9476" max="9476" width="4.33203125" style="107" customWidth="1"/>
    <col min="9477" max="9477" width="4.77734375" style="107" customWidth="1"/>
    <col min="9478" max="9478" width="5" style="107" customWidth="1"/>
    <col min="9479" max="9479" width="4.33203125" style="107" customWidth="1"/>
    <col min="9480" max="9480" width="4.44140625" style="107" customWidth="1"/>
    <col min="9481" max="9481" width="4.77734375" style="107" customWidth="1"/>
    <col min="9482" max="9483" width="5.33203125" style="107" customWidth="1"/>
    <col min="9484" max="9484" width="5.44140625" style="107" customWidth="1"/>
    <col min="9485" max="9485" width="4.33203125" style="107" customWidth="1"/>
    <col min="9486" max="9487" width="4.77734375" style="107" customWidth="1"/>
    <col min="9488" max="9488" width="5.21875" style="107" customWidth="1"/>
    <col min="9489" max="9489" width="4.5546875" style="107" customWidth="1"/>
    <col min="9490" max="9490" width="5.109375" style="107" customWidth="1"/>
    <col min="9491" max="9491" width="4.33203125" style="107" customWidth="1"/>
    <col min="9492" max="9493" width="5.44140625" style="107" customWidth="1"/>
    <col min="9494" max="9494" width="8.5546875" style="107" customWidth="1"/>
    <col min="9495" max="9728" width="8.109375" style="107"/>
    <col min="9729" max="9729" width="3.88671875" style="107" customWidth="1"/>
    <col min="9730" max="9730" width="14.5546875" style="107" customWidth="1"/>
    <col min="9731" max="9731" width="5.44140625" style="107" customWidth="1"/>
    <col min="9732" max="9732" width="4.33203125" style="107" customWidth="1"/>
    <col min="9733" max="9733" width="4.77734375" style="107" customWidth="1"/>
    <col min="9734" max="9734" width="5" style="107" customWidth="1"/>
    <col min="9735" max="9735" width="4.33203125" style="107" customWidth="1"/>
    <col min="9736" max="9736" width="4.44140625" style="107" customWidth="1"/>
    <col min="9737" max="9737" width="4.77734375" style="107" customWidth="1"/>
    <col min="9738" max="9739" width="5.33203125" style="107" customWidth="1"/>
    <col min="9740" max="9740" width="5.44140625" style="107" customWidth="1"/>
    <col min="9741" max="9741" width="4.33203125" style="107" customWidth="1"/>
    <col min="9742" max="9743" width="4.77734375" style="107" customWidth="1"/>
    <col min="9744" max="9744" width="5.21875" style="107" customWidth="1"/>
    <col min="9745" max="9745" width="4.5546875" style="107" customWidth="1"/>
    <col min="9746" max="9746" width="5.109375" style="107" customWidth="1"/>
    <col min="9747" max="9747" width="4.33203125" style="107" customWidth="1"/>
    <col min="9748" max="9749" width="5.44140625" style="107" customWidth="1"/>
    <col min="9750" max="9750" width="8.5546875" style="107" customWidth="1"/>
    <col min="9751" max="9984" width="8.109375" style="107"/>
    <col min="9985" max="9985" width="3.88671875" style="107" customWidth="1"/>
    <col min="9986" max="9986" width="14.5546875" style="107" customWidth="1"/>
    <col min="9987" max="9987" width="5.44140625" style="107" customWidth="1"/>
    <col min="9988" max="9988" width="4.33203125" style="107" customWidth="1"/>
    <col min="9989" max="9989" width="4.77734375" style="107" customWidth="1"/>
    <col min="9990" max="9990" width="5" style="107" customWidth="1"/>
    <col min="9991" max="9991" width="4.33203125" style="107" customWidth="1"/>
    <col min="9992" max="9992" width="4.44140625" style="107" customWidth="1"/>
    <col min="9993" max="9993" width="4.77734375" style="107" customWidth="1"/>
    <col min="9994" max="9995" width="5.33203125" style="107" customWidth="1"/>
    <col min="9996" max="9996" width="5.44140625" style="107" customWidth="1"/>
    <col min="9997" max="9997" width="4.33203125" style="107" customWidth="1"/>
    <col min="9998" max="9999" width="4.77734375" style="107" customWidth="1"/>
    <col min="10000" max="10000" width="5.21875" style="107" customWidth="1"/>
    <col min="10001" max="10001" width="4.5546875" style="107" customWidth="1"/>
    <col min="10002" max="10002" width="5.109375" style="107" customWidth="1"/>
    <col min="10003" max="10003" width="4.33203125" style="107" customWidth="1"/>
    <col min="10004" max="10005" width="5.44140625" style="107" customWidth="1"/>
    <col min="10006" max="10006" width="8.5546875" style="107" customWidth="1"/>
    <col min="10007" max="10240" width="8.109375" style="107"/>
    <col min="10241" max="10241" width="3.88671875" style="107" customWidth="1"/>
    <col min="10242" max="10242" width="14.5546875" style="107" customWidth="1"/>
    <col min="10243" max="10243" width="5.44140625" style="107" customWidth="1"/>
    <col min="10244" max="10244" width="4.33203125" style="107" customWidth="1"/>
    <col min="10245" max="10245" width="4.77734375" style="107" customWidth="1"/>
    <col min="10246" max="10246" width="5" style="107" customWidth="1"/>
    <col min="10247" max="10247" width="4.33203125" style="107" customWidth="1"/>
    <col min="10248" max="10248" width="4.44140625" style="107" customWidth="1"/>
    <col min="10249" max="10249" width="4.77734375" style="107" customWidth="1"/>
    <col min="10250" max="10251" width="5.33203125" style="107" customWidth="1"/>
    <col min="10252" max="10252" width="5.44140625" style="107" customWidth="1"/>
    <col min="10253" max="10253" width="4.33203125" style="107" customWidth="1"/>
    <col min="10254" max="10255" width="4.77734375" style="107" customWidth="1"/>
    <col min="10256" max="10256" width="5.21875" style="107" customWidth="1"/>
    <col min="10257" max="10257" width="4.5546875" style="107" customWidth="1"/>
    <col min="10258" max="10258" width="5.109375" style="107" customWidth="1"/>
    <col min="10259" max="10259" width="4.33203125" style="107" customWidth="1"/>
    <col min="10260" max="10261" width="5.44140625" style="107" customWidth="1"/>
    <col min="10262" max="10262" width="8.5546875" style="107" customWidth="1"/>
    <col min="10263" max="10496" width="8.109375" style="107"/>
    <col min="10497" max="10497" width="3.88671875" style="107" customWidth="1"/>
    <col min="10498" max="10498" width="14.5546875" style="107" customWidth="1"/>
    <col min="10499" max="10499" width="5.44140625" style="107" customWidth="1"/>
    <col min="10500" max="10500" width="4.33203125" style="107" customWidth="1"/>
    <col min="10501" max="10501" width="4.77734375" style="107" customWidth="1"/>
    <col min="10502" max="10502" width="5" style="107" customWidth="1"/>
    <col min="10503" max="10503" width="4.33203125" style="107" customWidth="1"/>
    <col min="10504" max="10504" width="4.44140625" style="107" customWidth="1"/>
    <col min="10505" max="10505" width="4.77734375" style="107" customWidth="1"/>
    <col min="10506" max="10507" width="5.33203125" style="107" customWidth="1"/>
    <col min="10508" max="10508" width="5.44140625" style="107" customWidth="1"/>
    <col min="10509" max="10509" width="4.33203125" style="107" customWidth="1"/>
    <col min="10510" max="10511" width="4.77734375" style="107" customWidth="1"/>
    <col min="10512" max="10512" width="5.21875" style="107" customWidth="1"/>
    <col min="10513" max="10513" width="4.5546875" style="107" customWidth="1"/>
    <col min="10514" max="10514" width="5.109375" style="107" customWidth="1"/>
    <col min="10515" max="10515" width="4.33203125" style="107" customWidth="1"/>
    <col min="10516" max="10517" width="5.44140625" style="107" customWidth="1"/>
    <col min="10518" max="10518" width="8.5546875" style="107" customWidth="1"/>
    <col min="10519" max="10752" width="8.109375" style="107"/>
    <col min="10753" max="10753" width="3.88671875" style="107" customWidth="1"/>
    <col min="10754" max="10754" width="14.5546875" style="107" customWidth="1"/>
    <col min="10755" max="10755" width="5.44140625" style="107" customWidth="1"/>
    <col min="10756" max="10756" width="4.33203125" style="107" customWidth="1"/>
    <col min="10757" max="10757" width="4.77734375" style="107" customWidth="1"/>
    <col min="10758" max="10758" width="5" style="107" customWidth="1"/>
    <col min="10759" max="10759" width="4.33203125" style="107" customWidth="1"/>
    <col min="10760" max="10760" width="4.44140625" style="107" customWidth="1"/>
    <col min="10761" max="10761" width="4.77734375" style="107" customWidth="1"/>
    <col min="10762" max="10763" width="5.33203125" style="107" customWidth="1"/>
    <col min="10764" max="10764" width="5.44140625" style="107" customWidth="1"/>
    <col min="10765" max="10765" width="4.33203125" style="107" customWidth="1"/>
    <col min="10766" max="10767" width="4.77734375" style="107" customWidth="1"/>
    <col min="10768" max="10768" width="5.21875" style="107" customWidth="1"/>
    <col min="10769" max="10769" width="4.5546875" style="107" customWidth="1"/>
    <col min="10770" max="10770" width="5.109375" style="107" customWidth="1"/>
    <col min="10771" max="10771" width="4.33203125" style="107" customWidth="1"/>
    <col min="10772" max="10773" width="5.44140625" style="107" customWidth="1"/>
    <col min="10774" max="10774" width="8.5546875" style="107" customWidth="1"/>
    <col min="10775" max="11008" width="8.109375" style="107"/>
    <col min="11009" max="11009" width="3.88671875" style="107" customWidth="1"/>
    <col min="11010" max="11010" width="14.5546875" style="107" customWidth="1"/>
    <col min="11011" max="11011" width="5.44140625" style="107" customWidth="1"/>
    <col min="11012" max="11012" width="4.33203125" style="107" customWidth="1"/>
    <col min="11013" max="11013" width="4.77734375" style="107" customWidth="1"/>
    <col min="11014" max="11014" width="5" style="107" customWidth="1"/>
    <col min="11015" max="11015" width="4.33203125" style="107" customWidth="1"/>
    <col min="11016" max="11016" width="4.44140625" style="107" customWidth="1"/>
    <col min="11017" max="11017" width="4.77734375" style="107" customWidth="1"/>
    <col min="11018" max="11019" width="5.33203125" style="107" customWidth="1"/>
    <col min="11020" max="11020" width="5.44140625" style="107" customWidth="1"/>
    <col min="11021" max="11021" width="4.33203125" style="107" customWidth="1"/>
    <col min="11022" max="11023" width="4.77734375" style="107" customWidth="1"/>
    <col min="11024" max="11024" width="5.21875" style="107" customWidth="1"/>
    <col min="11025" max="11025" width="4.5546875" style="107" customWidth="1"/>
    <col min="11026" max="11026" width="5.109375" style="107" customWidth="1"/>
    <col min="11027" max="11027" width="4.33203125" style="107" customWidth="1"/>
    <col min="11028" max="11029" width="5.44140625" style="107" customWidth="1"/>
    <col min="11030" max="11030" width="8.5546875" style="107" customWidth="1"/>
    <col min="11031" max="11264" width="8.109375" style="107"/>
    <col min="11265" max="11265" width="3.88671875" style="107" customWidth="1"/>
    <col min="11266" max="11266" width="14.5546875" style="107" customWidth="1"/>
    <col min="11267" max="11267" width="5.44140625" style="107" customWidth="1"/>
    <col min="11268" max="11268" width="4.33203125" style="107" customWidth="1"/>
    <col min="11269" max="11269" width="4.77734375" style="107" customWidth="1"/>
    <col min="11270" max="11270" width="5" style="107" customWidth="1"/>
    <col min="11271" max="11271" width="4.33203125" style="107" customWidth="1"/>
    <col min="11272" max="11272" width="4.44140625" style="107" customWidth="1"/>
    <col min="11273" max="11273" width="4.77734375" style="107" customWidth="1"/>
    <col min="11274" max="11275" width="5.33203125" style="107" customWidth="1"/>
    <col min="11276" max="11276" width="5.44140625" style="107" customWidth="1"/>
    <col min="11277" max="11277" width="4.33203125" style="107" customWidth="1"/>
    <col min="11278" max="11279" width="4.77734375" style="107" customWidth="1"/>
    <col min="11280" max="11280" width="5.21875" style="107" customWidth="1"/>
    <col min="11281" max="11281" width="4.5546875" style="107" customWidth="1"/>
    <col min="11282" max="11282" width="5.109375" style="107" customWidth="1"/>
    <col min="11283" max="11283" width="4.33203125" style="107" customWidth="1"/>
    <col min="11284" max="11285" width="5.44140625" style="107" customWidth="1"/>
    <col min="11286" max="11286" width="8.5546875" style="107" customWidth="1"/>
    <col min="11287" max="11520" width="8.109375" style="107"/>
    <col min="11521" max="11521" width="3.88671875" style="107" customWidth="1"/>
    <col min="11522" max="11522" width="14.5546875" style="107" customWidth="1"/>
    <col min="11523" max="11523" width="5.44140625" style="107" customWidth="1"/>
    <col min="11524" max="11524" width="4.33203125" style="107" customWidth="1"/>
    <col min="11525" max="11525" width="4.77734375" style="107" customWidth="1"/>
    <col min="11526" max="11526" width="5" style="107" customWidth="1"/>
    <col min="11527" max="11527" width="4.33203125" style="107" customWidth="1"/>
    <col min="11528" max="11528" width="4.44140625" style="107" customWidth="1"/>
    <col min="11529" max="11529" width="4.77734375" style="107" customWidth="1"/>
    <col min="11530" max="11531" width="5.33203125" style="107" customWidth="1"/>
    <col min="11532" max="11532" width="5.44140625" style="107" customWidth="1"/>
    <col min="11533" max="11533" width="4.33203125" style="107" customWidth="1"/>
    <col min="11534" max="11535" width="4.77734375" style="107" customWidth="1"/>
    <col min="11536" max="11536" width="5.21875" style="107" customWidth="1"/>
    <col min="11537" max="11537" width="4.5546875" style="107" customWidth="1"/>
    <col min="11538" max="11538" width="5.109375" style="107" customWidth="1"/>
    <col min="11539" max="11539" width="4.33203125" style="107" customWidth="1"/>
    <col min="11540" max="11541" width="5.44140625" style="107" customWidth="1"/>
    <col min="11542" max="11542" width="8.5546875" style="107" customWidth="1"/>
    <col min="11543" max="11776" width="8.109375" style="107"/>
    <col min="11777" max="11777" width="3.88671875" style="107" customWidth="1"/>
    <col min="11778" max="11778" width="14.5546875" style="107" customWidth="1"/>
    <col min="11779" max="11779" width="5.44140625" style="107" customWidth="1"/>
    <col min="11780" max="11780" width="4.33203125" style="107" customWidth="1"/>
    <col min="11781" max="11781" width="4.77734375" style="107" customWidth="1"/>
    <col min="11782" max="11782" width="5" style="107" customWidth="1"/>
    <col min="11783" max="11783" width="4.33203125" style="107" customWidth="1"/>
    <col min="11784" max="11784" width="4.44140625" style="107" customWidth="1"/>
    <col min="11785" max="11785" width="4.77734375" style="107" customWidth="1"/>
    <col min="11786" max="11787" width="5.33203125" style="107" customWidth="1"/>
    <col min="11788" max="11788" width="5.44140625" style="107" customWidth="1"/>
    <col min="11789" max="11789" width="4.33203125" style="107" customWidth="1"/>
    <col min="11790" max="11791" width="4.77734375" style="107" customWidth="1"/>
    <col min="11792" max="11792" width="5.21875" style="107" customWidth="1"/>
    <col min="11793" max="11793" width="4.5546875" style="107" customWidth="1"/>
    <col min="11794" max="11794" width="5.109375" style="107" customWidth="1"/>
    <col min="11795" max="11795" width="4.33203125" style="107" customWidth="1"/>
    <col min="11796" max="11797" width="5.44140625" style="107" customWidth="1"/>
    <col min="11798" max="11798" width="8.5546875" style="107" customWidth="1"/>
    <col min="11799" max="12032" width="8.109375" style="107"/>
    <col min="12033" max="12033" width="3.88671875" style="107" customWidth="1"/>
    <col min="12034" max="12034" width="14.5546875" style="107" customWidth="1"/>
    <col min="12035" max="12035" width="5.44140625" style="107" customWidth="1"/>
    <col min="12036" max="12036" width="4.33203125" style="107" customWidth="1"/>
    <col min="12037" max="12037" width="4.77734375" style="107" customWidth="1"/>
    <col min="12038" max="12038" width="5" style="107" customWidth="1"/>
    <col min="12039" max="12039" width="4.33203125" style="107" customWidth="1"/>
    <col min="12040" max="12040" width="4.44140625" style="107" customWidth="1"/>
    <col min="12041" max="12041" width="4.77734375" style="107" customWidth="1"/>
    <col min="12042" max="12043" width="5.33203125" style="107" customWidth="1"/>
    <col min="12044" max="12044" width="5.44140625" style="107" customWidth="1"/>
    <col min="12045" max="12045" width="4.33203125" style="107" customWidth="1"/>
    <col min="12046" max="12047" width="4.77734375" style="107" customWidth="1"/>
    <col min="12048" max="12048" width="5.21875" style="107" customWidth="1"/>
    <col min="12049" max="12049" width="4.5546875" style="107" customWidth="1"/>
    <col min="12050" max="12050" width="5.109375" style="107" customWidth="1"/>
    <col min="12051" max="12051" width="4.33203125" style="107" customWidth="1"/>
    <col min="12052" max="12053" width="5.44140625" style="107" customWidth="1"/>
    <col min="12054" max="12054" width="8.5546875" style="107" customWidth="1"/>
    <col min="12055" max="12288" width="8.109375" style="107"/>
    <col min="12289" max="12289" width="3.88671875" style="107" customWidth="1"/>
    <col min="12290" max="12290" width="14.5546875" style="107" customWidth="1"/>
    <col min="12291" max="12291" width="5.44140625" style="107" customWidth="1"/>
    <col min="12292" max="12292" width="4.33203125" style="107" customWidth="1"/>
    <col min="12293" max="12293" width="4.77734375" style="107" customWidth="1"/>
    <col min="12294" max="12294" width="5" style="107" customWidth="1"/>
    <col min="12295" max="12295" width="4.33203125" style="107" customWidth="1"/>
    <col min="12296" max="12296" width="4.44140625" style="107" customWidth="1"/>
    <col min="12297" max="12297" width="4.77734375" style="107" customWidth="1"/>
    <col min="12298" max="12299" width="5.33203125" style="107" customWidth="1"/>
    <col min="12300" max="12300" width="5.44140625" style="107" customWidth="1"/>
    <col min="12301" max="12301" width="4.33203125" style="107" customWidth="1"/>
    <col min="12302" max="12303" width="4.77734375" style="107" customWidth="1"/>
    <col min="12304" max="12304" width="5.21875" style="107" customWidth="1"/>
    <col min="12305" max="12305" width="4.5546875" style="107" customWidth="1"/>
    <col min="12306" max="12306" width="5.109375" style="107" customWidth="1"/>
    <col min="12307" max="12307" width="4.33203125" style="107" customWidth="1"/>
    <col min="12308" max="12309" width="5.44140625" style="107" customWidth="1"/>
    <col min="12310" max="12310" width="8.5546875" style="107" customWidth="1"/>
    <col min="12311" max="12544" width="8.109375" style="107"/>
    <col min="12545" max="12545" width="3.88671875" style="107" customWidth="1"/>
    <col min="12546" max="12546" width="14.5546875" style="107" customWidth="1"/>
    <col min="12547" max="12547" width="5.44140625" style="107" customWidth="1"/>
    <col min="12548" max="12548" width="4.33203125" style="107" customWidth="1"/>
    <col min="12549" max="12549" width="4.77734375" style="107" customWidth="1"/>
    <col min="12550" max="12550" width="5" style="107" customWidth="1"/>
    <col min="12551" max="12551" width="4.33203125" style="107" customWidth="1"/>
    <col min="12552" max="12552" width="4.44140625" style="107" customWidth="1"/>
    <col min="12553" max="12553" width="4.77734375" style="107" customWidth="1"/>
    <col min="12554" max="12555" width="5.33203125" style="107" customWidth="1"/>
    <col min="12556" max="12556" width="5.44140625" style="107" customWidth="1"/>
    <col min="12557" max="12557" width="4.33203125" style="107" customWidth="1"/>
    <col min="12558" max="12559" width="4.77734375" style="107" customWidth="1"/>
    <col min="12560" max="12560" width="5.21875" style="107" customWidth="1"/>
    <col min="12561" max="12561" width="4.5546875" style="107" customWidth="1"/>
    <col min="12562" max="12562" width="5.109375" style="107" customWidth="1"/>
    <col min="12563" max="12563" width="4.33203125" style="107" customWidth="1"/>
    <col min="12564" max="12565" width="5.44140625" style="107" customWidth="1"/>
    <col min="12566" max="12566" width="8.5546875" style="107" customWidth="1"/>
    <col min="12567" max="12800" width="8.109375" style="107"/>
    <col min="12801" max="12801" width="3.88671875" style="107" customWidth="1"/>
    <col min="12802" max="12802" width="14.5546875" style="107" customWidth="1"/>
    <col min="12803" max="12803" width="5.44140625" style="107" customWidth="1"/>
    <col min="12804" max="12804" width="4.33203125" style="107" customWidth="1"/>
    <col min="12805" max="12805" width="4.77734375" style="107" customWidth="1"/>
    <col min="12806" max="12806" width="5" style="107" customWidth="1"/>
    <col min="12807" max="12807" width="4.33203125" style="107" customWidth="1"/>
    <col min="12808" max="12808" width="4.44140625" style="107" customWidth="1"/>
    <col min="12809" max="12809" width="4.77734375" style="107" customWidth="1"/>
    <col min="12810" max="12811" width="5.33203125" style="107" customWidth="1"/>
    <col min="12812" max="12812" width="5.44140625" style="107" customWidth="1"/>
    <col min="12813" max="12813" width="4.33203125" style="107" customWidth="1"/>
    <col min="12814" max="12815" width="4.77734375" style="107" customWidth="1"/>
    <col min="12816" max="12816" width="5.21875" style="107" customWidth="1"/>
    <col min="12817" max="12817" width="4.5546875" style="107" customWidth="1"/>
    <col min="12818" max="12818" width="5.109375" style="107" customWidth="1"/>
    <col min="12819" max="12819" width="4.33203125" style="107" customWidth="1"/>
    <col min="12820" max="12821" width="5.44140625" style="107" customWidth="1"/>
    <col min="12822" max="12822" width="8.5546875" style="107" customWidth="1"/>
    <col min="12823" max="13056" width="8.109375" style="107"/>
    <col min="13057" max="13057" width="3.88671875" style="107" customWidth="1"/>
    <col min="13058" max="13058" width="14.5546875" style="107" customWidth="1"/>
    <col min="13059" max="13059" width="5.44140625" style="107" customWidth="1"/>
    <col min="13060" max="13060" width="4.33203125" style="107" customWidth="1"/>
    <col min="13061" max="13061" width="4.77734375" style="107" customWidth="1"/>
    <col min="13062" max="13062" width="5" style="107" customWidth="1"/>
    <col min="13063" max="13063" width="4.33203125" style="107" customWidth="1"/>
    <col min="13064" max="13064" width="4.44140625" style="107" customWidth="1"/>
    <col min="13065" max="13065" width="4.77734375" style="107" customWidth="1"/>
    <col min="13066" max="13067" width="5.33203125" style="107" customWidth="1"/>
    <col min="13068" max="13068" width="5.44140625" style="107" customWidth="1"/>
    <col min="13069" max="13069" width="4.33203125" style="107" customWidth="1"/>
    <col min="13070" max="13071" width="4.77734375" style="107" customWidth="1"/>
    <col min="13072" max="13072" width="5.21875" style="107" customWidth="1"/>
    <col min="13073" max="13073" width="4.5546875" style="107" customWidth="1"/>
    <col min="13074" max="13074" width="5.109375" style="107" customWidth="1"/>
    <col min="13075" max="13075" width="4.33203125" style="107" customWidth="1"/>
    <col min="13076" max="13077" width="5.44140625" style="107" customWidth="1"/>
    <col min="13078" max="13078" width="8.5546875" style="107" customWidth="1"/>
    <col min="13079" max="13312" width="8.109375" style="107"/>
    <col min="13313" max="13313" width="3.88671875" style="107" customWidth="1"/>
    <col min="13314" max="13314" width="14.5546875" style="107" customWidth="1"/>
    <col min="13315" max="13315" width="5.44140625" style="107" customWidth="1"/>
    <col min="13316" max="13316" width="4.33203125" style="107" customWidth="1"/>
    <col min="13317" max="13317" width="4.77734375" style="107" customWidth="1"/>
    <col min="13318" max="13318" width="5" style="107" customWidth="1"/>
    <col min="13319" max="13319" width="4.33203125" style="107" customWidth="1"/>
    <col min="13320" max="13320" width="4.44140625" style="107" customWidth="1"/>
    <col min="13321" max="13321" width="4.77734375" style="107" customWidth="1"/>
    <col min="13322" max="13323" width="5.33203125" style="107" customWidth="1"/>
    <col min="13324" max="13324" width="5.44140625" style="107" customWidth="1"/>
    <col min="13325" max="13325" width="4.33203125" style="107" customWidth="1"/>
    <col min="13326" max="13327" width="4.77734375" style="107" customWidth="1"/>
    <col min="13328" max="13328" width="5.21875" style="107" customWidth="1"/>
    <col min="13329" max="13329" width="4.5546875" style="107" customWidth="1"/>
    <col min="13330" max="13330" width="5.109375" style="107" customWidth="1"/>
    <col min="13331" max="13331" width="4.33203125" style="107" customWidth="1"/>
    <col min="13332" max="13333" width="5.44140625" style="107" customWidth="1"/>
    <col min="13334" max="13334" width="8.5546875" style="107" customWidth="1"/>
    <col min="13335" max="13568" width="8.109375" style="107"/>
    <col min="13569" max="13569" width="3.88671875" style="107" customWidth="1"/>
    <col min="13570" max="13570" width="14.5546875" style="107" customWidth="1"/>
    <col min="13571" max="13571" width="5.44140625" style="107" customWidth="1"/>
    <col min="13572" max="13572" width="4.33203125" style="107" customWidth="1"/>
    <col min="13573" max="13573" width="4.77734375" style="107" customWidth="1"/>
    <col min="13574" max="13574" width="5" style="107" customWidth="1"/>
    <col min="13575" max="13575" width="4.33203125" style="107" customWidth="1"/>
    <col min="13576" max="13576" width="4.44140625" style="107" customWidth="1"/>
    <col min="13577" max="13577" width="4.77734375" style="107" customWidth="1"/>
    <col min="13578" max="13579" width="5.33203125" style="107" customWidth="1"/>
    <col min="13580" max="13580" width="5.44140625" style="107" customWidth="1"/>
    <col min="13581" max="13581" width="4.33203125" style="107" customWidth="1"/>
    <col min="13582" max="13583" width="4.77734375" style="107" customWidth="1"/>
    <col min="13584" max="13584" width="5.21875" style="107" customWidth="1"/>
    <col min="13585" max="13585" width="4.5546875" style="107" customWidth="1"/>
    <col min="13586" max="13586" width="5.109375" style="107" customWidth="1"/>
    <col min="13587" max="13587" width="4.33203125" style="107" customWidth="1"/>
    <col min="13588" max="13589" width="5.44140625" style="107" customWidth="1"/>
    <col min="13590" max="13590" width="8.5546875" style="107" customWidth="1"/>
    <col min="13591" max="13824" width="8.109375" style="107"/>
    <col min="13825" max="13825" width="3.88671875" style="107" customWidth="1"/>
    <col min="13826" max="13826" width="14.5546875" style="107" customWidth="1"/>
    <col min="13827" max="13827" width="5.44140625" style="107" customWidth="1"/>
    <col min="13828" max="13828" width="4.33203125" style="107" customWidth="1"/>
    <col min="13829" max="13829" width="4.77734375" style="107" customWidth="1"/>
    <col min="13830" max="13830" width="5" style="107" customWidth="1"/>
    <col min="13831" max="13831" width="4.33203125" style="107" customWidth="1"/>
    <col min="13832" max="13832" width="4.44140625" style="107" customWidth="1"/>
    <col min="13833" max="13833" width="4.77734375" style="107" customWidth="1"/>
    <col min="13834" max="13835" width="5.33203125" style="107" customWidth="1"/>
    <col min="13836" max="13836" width="5.44140625" style="107" customWidth="1"/>
    <col min="13837" max="13837" width="4.33203125" style="107" customWidth="1"/>
    <col min="13838" max="13839" width="4.77734375" style="107" customWidth="1"/>
    <col min="13840" max="13840" width="5.21875" style="107" customWidth="1"/>
    <col min="13841" max="13841" width="4.5546875" style="107" customWidth="1"/>
    <col min="13842" max="13842" width="5.109375" style="107" customWidth="1"/>
    <col min="13843" max="13843" width="4.33203125" style="107" customWidth="1"/>
    <col min="13844" max="13845" width="5.44140625" style="107" customWidth="1"/>
    <col min="13846" max="13846" width="8.5546875" style="107" customWidth="1"/>
    <col min="13847" max="14080" width="8.109375" style="107"/>
    <col min="14081" max="14081" width="3.88671875" style="107" customWidth="1"/>
    <col min="14082" max="14082" width="14.5546875" style="107" customWidth="1"/>
    <col min="14083" max="14083" width="5.44140625" style="107" customWidth="1"/>
    <col min="14084" max="14084" width="4.33203125" style="107" customWidth="1"/>
    <col min="14085" max="14085" width="4.77734375" style="107" customWidth="1"/>
    <col min="14086" max="14086" width="5" style="107" customWidth="1"/>
    <col min="14087" max="14087" width="4.33203125" style="107" customWidth="1"/>
    <col min="14088" max="14088" width="4.44140625" style="107" customWidth="1"/>
    <col min="14089" max="14089" width="4.77734375" style="107" customWidth="1"/>
    <col min="14090" max="14091" width="5.33203125" style="107" customWidth="1"/>
    <col min="14092" max="14092" width="5.44140625" style="107" customWidth="1"/>
    <col min="14093" max="14093" width="4.33203125" style="107" customWidth="1"/>
    <col min="14094" max="14095" width="4.77734375" style="107" customWidth="1"/>
    <col min="14096" max="14096" width="5.21875" style="107" customWidth="1"/>
    <col min="14097" max="14097" width="4.5546875" style="107" customWidth="1"/>
    <col min="14098" max="14098" width="5.109375" style="107" customWidth="1"/>
    <col min="14099" max="14099" width="4.33203125" style="107" customWidth="1"/>
    <col min="14100" max="14101" width="5.44140625" style="107" customWidth="1"/>
    <col min="14102" max="14102" width="8.5546875" style="107" customWidth="1"/>
    <col min="14103" max="14336" width="8.109375" style="107"/>
    <col min="14337" max="14337" width="3.88671875" style="107" customWidth="1"/>
    <col min="14338" max="14338" width="14.5546875" style="107" customWidth="1"/>
    <col min="14339" max="14339" width="5.44140625" style="107" customWidth="1"/>
    <col min="14340" max="14340" width="4.33203125" style="107" customWidth="1"/>
    <col min="14341" max="14341" width="4.77734375" style="107" customWidth="1"/>
    <col min="14342" max="14342" width="5" style="107" customWidth="1"/>
    <col min="14343" max="14343" width="4.33203125" style="107" customWidth="1"/>
    <col min="14344" max="14344" width="4.44140625" style="107" customWidth="1"/>
    <col min="14345" max="14345" width="4.77734375" style="107" customWidth="1"/>
    <col min="14346" max="14347" width="5.33203125" style="107" customWidth="1"/>
    <col min="14348" max="14348" width="5.44140625" style="107" customWidth="1"/>
    <col min="14349" max="14349" width="4.33203125" style="107" customWidth="1"/>
    <col min="14350" max="14351" width="4.77734375" style="107" customWidth="1"/>
    <col min="14352" max="14352" width="5.21875" style="107" customWidth="1"/>
    <col min="14353" max="14353" width="4.5546875" style="107" customWidth="1"/>
    <col min="14354" max="14354" width="5.109375" style="107" customWidth="1"/>
    <col min="14355" max="14355" width="4.33203125" style="107" customWidth="1"/>
    <col min="14356" max="14357" width="5.44140625" style="107" customWidth="1"/>
    <col min="14358" max="14358" width="8.5546875" style="107" customWidth="1"/>
    <col min="14359" max="14592" width="8.109375" style="107"/>
    <col min="14593" max="14593" width="3.88671875" style="107" customWidth="1"/>
    <col min="14594" max="14594" width="14.5546875" style="107" customWidth="1"/>
    <col min="14595" max="14595" width="5.44140625" style="107" customWidth="1"/>
    <col min="14596" max="14596" width="4.33203125" style="107" customWidth="1"/>
    <col min="14597" max="14597" width="4.77734375" style="107" customWidth="1"/>
    <col min="14598" max="14598" width="5" style="107" customWidth="1"/>
    <col min="14599" max="14599" width="4.33203125" style="107" customWidth="1"/>
    <col min="14600" max="14600" width="4.44140625" style="107" customWidth="1"/>
    <col min="14601" max="14601" width="4.77734375" style="107" customWidth="1"/>
    <col min="14602" max="14603" width="5.33203125" style="107" customWidth="1"/>
    <col min="14604" max="14604" width="5.44140625" style="107" customWidth="1"/>
    <col min="14605" max="14605" width="4.33203125" style="107" customWidth="1"/>
    <col min="14606" max="14607" width="4.77734375" style="107" customWidth="1"/>
    <col min="14608" max="14608" width="5.21875" style="107" customWidth="1"/>
    <col min="14609" max="14609" width="4.5546875" style="107" customWidth="1"/>
    <col min="14610" max="14610" width="5.109375" style="107" customWidth="1"/>
    <col min="14611" max="14611" width="4.33203125" style="107" customWidth="1"/>
    <col min="14612" max="14613" width="5.44140625" style="107" customWidth="1"/>
    <col min="14614" max="14614" width="8.5546875" style="107" customWidth="1"/>
    <col min="14615" max="14848" width="8.109375" style="107"/>
    <col min="14849" max="14849" width="3.88671875" style="107" customWidth="1"/>
    <col min="14850" max="14850" width="14.5546875" style="107" customWidth="1"/>
    <col min="14851" max="14851" width="5.44140625" style="107" customWidth="1"/>
    <col min="14852" max="14852" width="4.33203125" style="107" customWidth="1"/>
    <col min="14853" max="14853" width="4.77734375" style="107" customWidth="1"/>
    <col min="14854" max="14854" width="5" style="107" customWidth="1"/>
    <col min="14855" max="14855" width="4.33203125" style="107" customWidth="1"/>
    <col min="14856" max="14856" width="4.44140625" style="107" customWidth="1"/>
    <col min="14857" max="14857" width="4.77734375" style="107" customWidth="1"/>
    <col min="14858" max="14859" width="5.33203125" style="107" customWidth="1"/>
    <col min="14860" max="14860" width="5.44140625" style="107" customWidth="1"/>
    <col min="14861" max="14861" width="4.33203125" style="107" customWidth="1"/>
    <col min="14862" max="14863" width="4.77734375" style="107" customWidth="1"/>
    <col min="14864" max="14864" width="5.21875" style="107" customWidth="1"/>
    <col min="14865" max="14865" width="4.5546875" style="107" customWidth="1"/>
    <col min="14866" max="14866" width="5.109375" style="107" customWidth="1"/>
    <col min="14867" max="14867" width="4.33203125" style="107" customWidth="1"/>
    <col min="14868" max="14869" width="5.44140625" style="107" customWidth="1"/>
    <col min="14870" max="14870" width="8.5546875" style="107" customWidth="1"/>
    <col min="14871" max="15104" width="8.109375" style="107"/>
    <col min="15105" max="15105" width="3.88671875" style="107" customWidth="1"/>
    <col min="15106" max="15106" width="14.5546875" style="107" customWidth="1"/>
    <col min="15107" max="15107" width="5.44140625" style="107" customWidth="1"/>
    <col min="15108" max="15108" width="4.33203125" style="107" customWidth="1"/>
    <col min="15109" max="15109" width="4.77734375" style="107" customWidth="1"/>
    <col min="15110" max="15110" width="5" style="107" customWidth="1"/>
    <col min="15111" max="15111" width="4.33203125" style="107" customWidth="1"/>
    <col min="15112" max="15112" width="4.44140625" style="107" customWidth="1"/>
    <col min="15113" max="15113" width="4.77734375" style="107" customWidth="1"/>
    <col min="15114" max="15115" width="5.33203125" style="107" customWidth="1"/>
    <col min="15116" max="15116" width="5.44140625" style="107" customWidth="1"/>
    <col min="15117" max="15117" width="4.33203125" style="107" customWidth="1"/>
    <col min="15118" max="15119" width="4.77734375" style="107" customWidth="1"/>
    <col min="15120" max="15120" width="5.21875" style="107" customWidth="1"/>
    <col min="15121" max="15121" width="4.5546875" style="107" customWidth="1"/>
    <col min="15122" max="15122" width="5.109375" style="107" customWidth="1"/>
    <col min="15123" max="15123" width="4.33203125" style="107" customWidth="1"/>
    <col min="15124" max="15125" width="5.44140625" style="107" customWidth="1"/>
    <col min="15126" max="15126" width="8.5546875" style="107" customWidth="1"/>
    <col min="15127" max="15360" width="8.109375" style="107"/>
    <col min="15361" max="15361" width="3.88671875" style="107" customWidth="1"/>
    <col min="15362" max="15362" width="14.5546875" style="107" customWidth="1"/>
    <col min="15363" max="15363" width="5.44140625" style="107" customWidth="1"/>
    <col min="15364" max="15364" width="4.33203125" style="107" customWidth="1"/>
    <col min="15365" max="15365" width="4.77734375" style="107" customWidth="1"/>
    <col min="15366" max="15366" width="5" style="107" customWidth="1"/>
    <col min="15367" max="15367" width="4.33203125" style="107" customWidth="1"/>
    <col min="15368" max="15368" width="4.44140625" style="107" customWidth="1"/>
    <col min="15369" max="15369" width="4.77734375" style="107" customWidth="1"/>
    <col min="15370" max="15371" width="5.33203125" style="107" customWidth="1"/>
    <col min="15372" max="15372" width="5.44140625" style="107" customWidth="1"/>
    <col min="15373" max="15373" width="4.33203125" style="107" customWidth="1"/>
    <col min="15374" max="15375" width="4.77734375" style="107" customWidth="1"/>
    <col min="15376" max="15376" width="5.21875" style="107" customWidth="1"/>
    <col min="15377" max="15377" width="4.5546875" style="107" customWidth="1"/>
    <col min="15378" max="15378" width="5.109375" style="107" customWidth="1"/>
    <col min="15379" max="15379" width="4.33203125" style="107" customWidth="1"/>
    <col min="15380" max="15381" width="5.44140625" style="107" customWidth="1"/>
    <col min="15382" max="15382" width="8.5546875" style="107" customWidth="1"/>
    <col min="15383" max="15616" width="8.109375" style="107"/>
    <col min="15617" max="15617" width="3.88671875" style="107" customWidth="1"/>
    <col min="15618" max="15618" width="14.5546875" style="107" customWidth="1"/>
    <col min="15619" max="15619" width="5.44140625" style="107" customWidth="1"/>
    <col min="15620" max="15620" width="4.33203125" style="107" customWidth="1"/>
    <col min="15621" max="15621" width="4.77734375" style="107" customWidth="1"/>
    <col min="15622" max="15622" width="5" style="107" customWidth="1"/>
    <col min="15623" max="15623" width="4.33203125" style="107" customWidth="1"/>
    <col min="15624" max="15624" width="4.44140625" style="107" customWidth="1"/>
    <col min="15625" max="15625" width="4.77734375" style="107" customWidth="1"/>
    <col min="15626" max="15627" width="5.33203125" style="107" customWidth="1"/>
    <col min="15628" max="15628" width="5.44140625" style="107" customWidth="1"/>
    <col min="15629" max="15629" width="4.33203125" style="107" customWidth="1"/>
    <col min="15630" max="15631" width="4.77734375" style="107" customWidth="1"/>
    <col min="15632" max="15632" width="5.21875" style="107" customWidth="1"/>
    <col min="15633" max="15633" width="4.5546875" style="107" customWidth="1"/>
    <col min="15634" max="15634" width="5.109375" style="107" customWidth="1"/>
    <col min="15635" max="15635" width="4.33203125" style="107" customWidth="1"/>
    <col min="15636" max="15637" width="5.44140625" style="107" customWidth="1"/>
    <col min="15638" max="15638" width="8.5546875" style="107" customWidth="1"/>
    <col min="15639" max="15872" width="8.109375" style="107"/>
    <col min="15873" max="15873" width="3.88671875" style="107" customWidth="1"/>
    <col min="15874" max="15874" width="14.5546875" style="107" customWidth="1"/>
    <col min="15875" max="15875" width="5.44140625" style="107" customWidth="1"/>
    <col min="15876" max="15876" width="4.33203125" style="107" customWidth="1"/>
    <col min="15877" max="15877" width="4.77734375" style="107" customWidth="1"/>
    <col min="15878" max="15878" width="5" style="107" customWidth="1"/>
    <col min="15879" max="15879" width="4.33203125" style="107" customWidth="1"/>
    <col min="15880" max="15880" width="4.44140625" style="107" customWidth="1"/>
    <col min="15881" max="15881" width="4.77734375" style="107" customWidth="1"/>
    <col min="15882" max="15883" width="5.33203125" style="107" customWidth="1"/>
    <col min="15884" max="15884" width="5.44140625" style="107" customWidth="1"/>
    <col min="15885" max="15885" width="4.33203125" style="107" customWidth="1"/>
    <col min="15886" max="15887" width="4.77734375" style="107" customWidth="1"/>
    <col min="15888" max="15888" width="5.21875" style="107" customWidth="1"/>
    <col min="15889" max="15889" width="4.5546875" style="107" customWidth="1"/>
    <col min="15890" max="15890" width="5.109375" style="107" customWidth="1"/>
    <col min="15891" max="15891" width="4.33203125" style="107" customWidth="1"/>
    <col min="15892" max="15893" width="5.44140625" style="107" customWidth="1"/>
    <col min="15894" max="15894" width="8.5546875" style="107" customWidth="1"/>
    <col min="15895" max="16128" width="8.109375" style="107"/>
    <col min="16129" max="16129" width="3.88671875" style="107" customWidth="1"/>
    <col min="16130" max="16130" width="14.5546875" style="107" customWidth="1"/>
    <col min="16131" max="16131" width="5.44140625" style="107" customWidth="1"/>
    <col min="16132" max="16132" width="4.33203125" style="107" customWidth="1"/>
    <col min="16133" max="16133" width="4.77734375" style="107" customWidth="1"/>
    <col min="16134" max="16134" width="5" style="107" customWidth="1"/>
    <col min="16135" max="16135" width="4.33203125" style="107" customWidth="1"/>
    <col min="16136" max="16136" width="4.44140625" style="107" customWidth="1"/>
    <col min="16137" max="16137" width="4.77734375" style="107" customWidth="1"/>
    <col min="16138" max="16139" width="5.33203125" style="107" customWidth="1"/>
    <col min="16140" max="16140" width="5.44140625" style="107" customWidth="1"/>
    <col min="16141" max="16141" width="4.33203125" style="107" customWidth="1"/>
    <col min="16142" max="16143" width="4.77734375" style="107" customWidth="1"/>
    <col min="16144" max="16144" width="5.21875" style="107" customWidth="1"/>
    <col min="16145" max="16145" width="4.5546875" style="107" customWidth="1"/>
    <col min="16146" max="16146" width="5.109375" style="107" customWidth="1"/>
    <col min="16147" max="16147" width="4.33203125" style="107" customWidth="1"/>
    <col min="16148" max="16149" width="5.44140625" style="107" customWidth="1"/>
    <col min="16150" max="16150" width="8.5546875" style="107" customWidth="1"/>
    <col min="16151" max="16384" width="8.109375" style="107"/>
  </cols>
  <sheetData>
    <row r="1" spans="1:21" ht="11.25" customHeight="1" thickBot="1" x14ac:dyDescent="0.35">
      <c r="A1" s="232" t="s">
        <v>0</v>
      </c>
      <c r="B1" s="232"/>
      <c r="C1" s="232"/>
      <c r="D1" s="232"/>
      <c r="E1" s="107" t="s">
        <v>1</v>
      </c>
      <c r="F1" s="108">
        <v>5</v>
      </c>
      <c r="G1" s="107" t="s">
        <v>2</v>
      </c>
      <c r="H1" s="107">
        <v>2021</v>
      </c>
      <c r="I1" s="233" t="s">
        <v>3</v>
      </c>
      <c r="J1" s="233"/>
      <c r="K1" s="233"/>
      <c r="L1" s="233"/>
      <c r="M1" s="109">
        <v>31</v>
      </c>
    </row>
    <row r="2" spans="1:21" ht="11.25" customHeight="1" x14ac:dyDescent="0.3">
      <c r="A2" s="110"/>
      <c r="B2" s="110"/>
      <c r="C2" s="111"/>
      <c r="D2" s="219" t="s">
        <v>4</v>
      </c>
      <c r="E2" s="220"/>
      <c r="F2" s="221"/>
      <c r="G2" s="219" t="s">
        <v>5</v>
      </c>
      <c r="H2" s="220"/>
      <c r="I2" s="221"/>
      <c r="J2" s="219" t="s">
        <v>6</v>
      </c>
      <c r="K2" s="220"/>
      <c r="L2" s="221"/>
      <c r="M2" s="219" t="s">
        <v>7</v>
      </c>
      <c r="N2" s="220"/>
      <c r="O2" s="221"/>
      <c r="P2" s="219" t="s">
        <v>8</v>
      </c>
      <c r="Q2" s="220"/>
      <c r="R2" s="221"/>
      <c r="S2" s="219" t="s">
        <v>9</v>
      </c>
      <c r="T2" s="220"/>
      <c r="U2" s="221"/>
    </row>
    <row r="3" spans="1:21" ht="11.25" customHeight="1" x14ac:dyDescent="0.3">
      <c r="A3" s="112" t="s">
        <v>10</v>
      </c>
      <c r="B3" s="112" t="s">
        <v>11</v>
      </c>
      <c r="C3" s="113" t="s">
        <v>12</v>
      </c>
      <c r="D3" s="114" t="s">
        <v>13</v>
      </c>
      <c r="E3" s="115" t="s">
        <v>14</v>
      </c>
      <c r="F3" s="116" t="s">
        <v>15</v>
      </c>
      <c r="G3" s="114" t="s">
        <v>13</v>
      </c>
      <c r="H3" s="115" t="s">
        <v>14</v>
      </c>
      <c r="I3" s="116" t="s">
        <v>15</v>
      </c>
      <c r="J3" s="114" t="s">
        <v>13</v>
      </c>
      <c r="K3" s="115" t="s">
        <v>14</v>
      </c>
      <c r="L3" s="116" t="s">
        <v>15</v>
      </c>
      <c r="M3" s="114" t="s">
        <v>13</v>
      </c>
      <c r="N3" s="115" t="s">
        <v>14</v>
      </c>
      <c r="O3" s="116" t="s">
        <v>15</v>
      </c>
      <c r="P3" s="114" t="s">
        <v>13</v>
      </c>
      <c r="Q3" s="115" t="s">
        <v>14</v>
      </c>
      <c r="R3" s="116" t="s">
        <v>15</v>
      </c>
      <c r="S3" s="114" t="s">
        <v>13</v>
      </c>
      <c r="T3" s="115" t="s">
        <v>14</v>
      </c>
      <c r="U3" s="116" t="s">
        <v>15</v>
      </c>
    </row>
    <row r="4" spans="1:21" ht="11.25" customHeight="1" x14ac:dyDescent="0.3">
      <c r="A4" s="112" t="s">
        <v>16</v>
      </c>
      <c r="B4" s="117" t="s">
        <v>17</v>
      </c>
      <c r="C4" s="113"/>
      <c r="D4" s="114"/>
      <c r="E4" s="110"/>
      <c r="F4" s="118"/>
      <c r="G4" s="114"/>
      <c r="H4" s="110"/>
      <c r="I4" s="118"/>
      <c r="J4" s="114"/>
      <c r="K4" s="110"/>
      <c r="L4" s="118"/>
      <c r="M4" s="114"/>
      <c r="N4" s="110"/>
      <c r="O4" s="118"/>
      <c r="P4" s="114"/>
      <c r="Q4" s="110"/>
      <c r="R4" s="118"/>
      <c r="S4" s="114"/>
      <c r="T4" s="110"/>
      <c r="U4" s="118"/>
    </row>
    <row r="5" spans="1:21" ht="11.25" customHeight="1" x14ac:dyDescent="0.3">
      <c r="A5" s="119">
        <v>1</v>
      </c>
      <c r="B5" s="120" t="s">
        <v>18</v>
      </c>
      <c r="C5" s="121" t="s">
        <v>19</v>
      </c>
      <c r="D5" s="123">
        <v>257</v>
      </c>
      <c r="E5" s="110">
        <v>236</v>
      </c>
      <c r="F5" s="17">
        <f>E5/D5</f>
        <v>0.91828793774319062</v>
      </c>
      <c r="G5" s="123">
        <v>260</v>
      </c>
      <c r="H5" s="110">
        <v>176</v>
      </c>
      <c r="I5" s="17">
        <f>H5/G5</f>
        <v>0.67692307692307696</v>
      </c>
      <c r="J5" s="123">
        <v>1474</v>
      </c>
      <c r="K5" s="110">
        <v>945</v>
      </c>
      <c r="L5" s="17">
        <f>K5/J5</f>
        <v>0.64111261872455905</v>
      </c>
      <c r="M5" s="123">
        <v>650</v>
      </c>
      <c r="N5" s="110">
        <v>435</v>
      </c>
      <c r="O5" s="17">
        <f>N5/M5</f>
        <v>0.66923076923076918</v>
      </c>
      <c r="P5" s="124">
        <f>9360/12</f>
        <v>780</v>
      </c>
      <c r="Q5" s="110">
        <v>669</v>
      </c>
      <c r="R5" s="17">
        <f>Q5/P5</f>
        <v>0.85769230769230764</v>
      </c>
      <c r="S5" s="123">
        <v>158</v>
      </c>
      <c r="T5" s="110">
        <v>155</v>
      </c>
      <c r="U5" s="17">
        <f>T5/S5</f>
        <v>0.98101265822784811</v>
      </c>
    </row>
    <row r="6" spans="1:21" ht="11.25" customHeight="1" x14ac:dyDescent="0.3">
      <c r="A6" s="119">
        <v>2</v>
      </c>
      <c r="B6" s="120" t="s">
        <v>20</v>
      </c>
      <c r="C6" s="121" t="s">
        <v>21</v>
      </c>
      <c r="D6" s="123"/>
      <c r="E6" s="110"/>
      <c r="F6" s="19"/>
      <c r="G6" s="123"/>
      <c r="H6" s="110"/>
      <c r="I6" s="19"/>
      <c r="J6" s="123"/>
      <c r="K6" s="110"/>
      <c r="L6" s="19"/>
      <c r="M6" s="123"/>
      <c r="N6" s="110"/>
      <c r="O6" s="19"/>
      <c r="P6" s="129"/>
      <c r="Q6" s="110"/>
      <c r="R6" s="19"/>
      <c r="S6" s="123"/>
      <c r="T6" s="110"/>
      <c r="U6" s="19"/>
    </row>
    <row r="7" spans="1:21" ht="11.25" customHeight="1" x14ac:dyDescent="0.3">
      <c r="A7" s="119">
        <v>3</v>
      </c>
      <c r="B7" s="120" t="s">
        <v>22</v>
      </c>
      <c r="C7" s="121" t="s">
        <v>21</v>
      </c>
      <c r="D7" s="123"/>
      <c r="E7" s="110">
        <v>9</v>
      </c>
      <c r="F7" s="19"/>
      <c r="G7" s="123"/>
      <c r="H7" s="110">
        <v>17</v>
      </c>
      <c r="I7" s="19"/>
      <c r="J7" s="123"/>
      <c r="K7" s="110">
        <v>29</v>
      </c>
      <c r="L7" s="19"/>
      <c r="M7" s="123"/>
      <c r="N7" s="110">
        <v>14</v>
      </c>
      <c r="O7" s="19"/>
      <c r="P7" s="129"/>
      <c r="Q7" s="110">
        <v>15</v>
      </c>
      <c r="R7" s="19"/>
      <c r="S7" s="123"/>
      <c r="T7" s="110"/>
      <c r="U7" s="19"/>
    </row>
    <row r="8" spans="1:21" ht="11.25" customHeight="1" x14ac:dyDescent="0.3">
      <c r="A8" s="119">
        <v>4</v>
      </c>
      <c r="B8" s="120" t="s">
        <v>23</v>
      </c>
      <c r="C8" s="121" t="s">
        <v>24</v>
      </c>
      <c r="D8" s="123">
        <v>9</v>
      </c>
      <c r="E8" s="110">
        <v>9</v>
      </c>
      <c r="F8" s="17">
        <f>E8/D8</f>
        <v>1</v>
      </c>
      <c r="G8" s="123">
        <v>9</v>
      </c>
      <c r="H8" s="110">
        <v>17</v>
      </c>
      <c r="I8" s="17">
        <f>H8/G8</f>
        <v>1.8888888888888888</v>
      </c>
      <c r="J8" s="123">
        <v>28</v>
      </c>
      <c r="K8" s="110">
        <v>29</v>
      </c>
      <c r="L8" s="17">
        <f>K8/J8</f>
        <v>1.0357142857142858</v>
      </c>
      <c r="M8" s="123">
        <v>9</v>
      </c>
      <c r="N8" s="110">
        <v>18</v>
      </c>
      <c r="O8" s="17">
        <f>N8/M8</f>
        <v>2</v>
      </c>
      <c r="P8" s="124">
        <v>9</v>
      </c>
      <c r="Q8" s="110">
        <v>15</v>
      </c>
      <c r="R8" s="17">
        <f>Q8/P8</f>
        <v>1.6666666666666667</v>
      </c>
      <c r="S8" s="123"/>
      <c r="T8" s="110"/>
      <c r="U8" s="19"/>
    </row>
    <row r="9" spans="1:21" ht="11.25" customHeight="1" x14ac:dyDescent="0.3">
      <c r="A9" s="119">
        <v>5</v>
      </c>
      <c r="B9" s="120" t="s">
        <v>25</v>
      </c>
      <c r="C9" s="121" t="s">
        <v>24</v>
      </c>
      <c r="D9" s="126"/>
      <c r="E9" s="110"/>
      <c r="F9" s="19"/>
      <c r="G9" s="126"/>
      <c r="H9" s="110"/>
      <c r="I9" s="19"/>
      <c r="J9" s="126"/>
      <c r="K9" s="22"/>
      <c r="L9" s="19"/>
      <c r="M9" s="126"/>
      <c r="N9" s="110"/>
      <c r="O9" s="19"/>
      <c r="P9" s="127"/>
      <c r="Q9" s="110"/>
      <c r="R9" s="19"/>
      <c r="S9" s="126"/>
      <c r="T9" s="110"/>
      <c r="U9" s="19"/>
    </row>
    <row r="10" spans="1:21" ht="11.25" customHeight="1" x14ac:dyDescent="0.3">
      <c r="A10" s="119">
        <v>6</v>
      </c>
      <c r="B10" s="120" t="s">
        <v>26</v>
      </c>
      <c r="C10" s="121" t="s">
        <v>27</v>
      </c>
      <c r="D10" s="123"/>
      <c r="E10" s="110"/>
      <c r="F10" s="19"/>
      <c r="G10" s="123"/>
      <c r="H10" s="110"/>
      <c r="I10" s="19"/>
      <c r="J10" s="123"/>
      <c r="K10" s="23"/>
      <c r="L10" s="19"/>
      <c r="M10" s="123"/>
      <c r="N10" s="110"/>
      <c r="O10" s="19"/>
      <c r="P10" s="124"/>
      <c r="Q10" s="110"/>
      <c r="R10" s="19"/>
      <c r="S10" s="123"/>
      <c r="T10" s="110"/>
      <c r="U10" s="19"/>
    </row>
    <row r="11" spans="1:21" ht="11.25" customHeight="1" x14ac:dyDescent="0.3">
      <c r="A11" s="119">
        <v>7</v>
      </c>
      <c r="B11" s="120" t="s">
        <v>28</v>
      </c>
      <c r="C11" s="121" t="s">
        <v>29</v>
      </c>
      <c r="D11" s="123"/>
      <c r="E11" s="110">
        <v>61</v>
      </c>
      <c r="F11" s="19"/>
      <c r="G11" s="124"/>
      <c r="H11" s="128">
        <v>42</v>
      </c>
      <c r="I11" s="19"/>
      <c r="J11" s="123">
        <v>169</v>
      </c>
      <c r="K11" s="110">
        <v>189</v>
      </c>
      <c r="L11" s="26">
        <f>K11/J11</f>
        <v>1.1183431952662721</v>
      </c>
      <c r="M11" s="123"/>
      <c r="N11" s="110">
        <v>52</v>
      </c>
      <c r="O11" s="19"/>
      <c r="P11" s="124"/>
      <c r="Q11" s="110">
        <v>36</v>
      </c>
      <c r="R11" s="19"/>
      <c r="S11" s="123"/>
      <c r="T11" s="110"/>
      <c r="U11" s="19"/>
    </row>
    <row r="12" spans="1:21" ht="11.25" customHeight="1" x14ac:dyDescent="0.3">
      <c r="A12" s="119">
        <v>8</v>
      </c>
      <c r="B12" s="120" t="s">
        <v>30</v>
      </c>
      <c r="C12" s="121" t="s">
        <v>19</v>
      </c>
      <c r="D12" s="123"/>
      <c r="E12" s="110"/>
      <c r="F12" s="19"/>
      <c r="G12" s="123"/>
      <c r="H12" s="110"/>
      <c r="I12" s="19"/>
      <c r="J12" s="123"/>
      <c r="K12" s="110"/>
      <c r="L12" s="19"/>
      <c r="M12" s="123"/>
      <c r="N12" s="110"/>
      <c r="O12" s="19"/>
      <c r="P12" s="124"/>
      <c r="Q12" s="110"/>
      <c r="R12" s="19"/>
      <c r="S12" s="123"/>
      <c r="T12" s="110"/>
      <c r="U12" s="19"/>
    </row>
    <row r="13" spans="1:21" ht="11.25" customHeight="1" x14ac:dyDescent="0.3">
      <c r="A13" s="119">
        <v>9</v>
      </c>
      <c r="B13" s="120" t="s">
        <v>31</v>
      </c>
      <c r="C13" s="121" t="s">
        <v>19</v>
      </c>
      <c r="D13" s="123">
        <v>19</v>
      </c>
      <c r="E13" s="110">
        <v>28</v>
      </c>
      <c r="F13" s="17">
        <f>E13/D13</f>
        <v>1.4736842105263157</v>
      </c>
      <c r="G13" s="123"/>
      <c r="H13" s="110"/>
      <c r="I13" s="27"/>
      <c r="J13" s="123">
        <v>70</v>
      </c>
      <c r="K13" s="110">
        <v>70</v>
      </c>
      <c r="L13" s="17">
        <f>K13/J13</f>
        <v>1</v>
      </c>
      <c r="M13" s="123">
        <v>18</v>
      </c>
      <c r="N13" s="110">
        <v>21</v>
      </c>
      <c r="O13" s="17">
        <f>N13/M13</f>
        <v>1.1666666666666667</v>
      </c>
      <c r="P13" s="129"/>
      <c r="Q13" s="110"/>
      <c r="R13" s="19"/>
      <c r="S13" s="123">
        <f>250/12</f>
        <v>20.833333333333332</v>
      </c>
      <c r="T13" s="110">
        <v>26</v>
      </c>
      <c r="U13" s="17">
        <f>T13/S13</f>
        <v>1.248</v>
      </c>
    </row>
    <row r="14" spans="1:21" ht="11.25" customHeight="1" x14ac:dyDescent="0.3">
      <c r="A14" s="119">
        <v>10</v>
      </c>
      <c r="B14" s="120" t="s">
        <v>32</v>
      </c>
      <c r="C14" s="121" t="s">
        <v>19</v>
      </c>
      <c r="D14" s="123"/>
      <c r="E14" s="110"/>
      <c r="F14" s="28"/>
      <c r="G14" s="123"/>
      <c r="H14" s="110"/>
      <c r="I14" s="28"/>
      <c r="J14" s="123"/>
      <c r="K14" s="110"/>
      <c r="L14" s="28"/>
      <c r="M14" s="123"/>
      <c r="N14" s="110"/>
      <c r="O14" s="28"/>
      <c r="P14" s="124"/>
      <c r="Q14" s="110"/>
      <c r="R14" s="28"/>
      <c r="S14" s="123"/>
      <c r="T14" s="110"/>
      <c r="U14" s="28"/>
    </row>
    <row r="15" spans="1:21" ht="11.25" customHeight="1" x14ac:dyDescent="0.3">
      <c r="A15" s="130" t="s">
        <v>33</v>
      </c>
      <c r="B15" s="130" t="s">
        <v>34</v>
      </c>
      <c r="C15" s="131"/>
      <c r="D15" s="132"/>
      <c r="E15" s="115"/>
      <c r="F15" s="28"/>
      <c r="G15" s="132"/>
      <c r="H15" s="115"/>
      <c r="I15" s="28"/>
      <c r="J15" s="132"/>
      <c r="K15" s="115"/>
      <c r="L15" s="28"/>
      <c r="M15" s="132"/>
      <c r="N15" s="115"/>
      <c r="O15" s="28"/>
      <c r="P15" s="133"/>
      <c r="Q15" s="115"/>
      <c r="R15" s="28"/>
      <c r="S15" s="132"/>
      <c r="T15" s="115"/>
      <c r="U15" s="28"/>
    </row>
    <row r="16" spans="1:21" ht="11.25" customHeight="1" thickBot="1" x14ac:dyDescent="0.35">
      <c r="A16" s="130"/>
      <c r="B16" s="120" t="s">
        <v>18</v>
      </c>
      <c r="C16" s="121" t="s">
        <v>19</v>
      </c>
      <c r="D16" s="134"/>
      <c r="E16" s="135">
        <v>132</v>
      </c>
      <c r="F16" s="34"/>
      <c r="G16" s="134"/>
      <c r="H16" s="135">
        <v>145</v>
      </c>
      <c r="I16" s="34"/>
      <c r="J16" s="134"/>
      <c r="K16" s="135">
        <v>0</v>
      </c>
      <c r="L16" s="34"/>
      <c r="M16" s="134"/>
      <c r="N16" s="135">
        <v>214</v>
      </c>
      <c r="O16" s="34"/>
      <c r="P16" s="136"/>
      <c r="Q16" s="135">
        <v>231</v>
      </c>
      <c r="R16" s="34"/>
      <c r="S16" s="134"/>
      <c r="T16" s="135">
        <v>0</v>
      </c>
      <c r="U16" s="34"/>
    </row>
    <row r="17" spans="1:22" s="137" customFormat="1" ht="11.25" customHeight="1" thickBot="1" x14ac:dyDescent="0.35">
      <c r="F17" s="138">
        <f>(F5+F8+F13)/3</f>
        <v>1.1306573827565021</v>
      </c>
      <c r="G17" s="138"/>
      <c r="H17" s="138"/>
      <c r="I17" s="138">
        <f>(I5+I8)/2</f>
        <v>1.2829059829059828</v>
      </c>
      <c r="J17" s="138"/>
      <c r="K17" s="138"/>
      <c r="L17" s="138">
        <f>(L5+L8+L11+L13)/4</f>
        <v>0.94879252492627919</v>
      </c>
      <c r="M17" s="138"/>
      <c r="N17" s="138"/>
      <c r="O17" s="138">
        <f>(O5+O8+O13)/3</f>
        <v>1.2786324786324785</v>
      </c>
      <c r="P17" s="139"/>
      <c r="Q17" s="139"/>
      <c r="R17" s="138">
        <f>(R5+R8)/2</f>
        <v>1.2621794871794871</v>
      </c>
      <c r="S17" s="138"/>
      <c r="T17" s="138"/>
      <c r="U17" s="138">
        <f>(U5+U13)/2</f>
        <v>1.1145063291139241</v>
      </c>
    </row>
    <row r="18" spans="1:22" ht="11.25" customHeight="1" x14ac:dyDescent="0.3">
      <c r="A18" s="110"/>
      <c r="B18" s="110"/>
      <c r="C18" s="111"/>
      <c r="D18" s="219" t="s">
        <v>35</v>
      </c>
      <c r="E18" s="220"/>
      <c r="F18" s="221"/>
      <c r="G18" s="219" t="s">
        <v>36</v>
      </c>
      <c r="H18" s="220"/>
      <c r="I18" s="221"/>
      <c r="J18" s="219" t="s">
        <v>37</v>
      </c>
      <c r="K18" s="220"/>
      <c r="L18" s="221"/>
      <c r="M18" s="219" t="s">
        <v>38</v>
      </c>
      <c r="N18" s="220"/>
      <c r="O18" s="221"/>
      <c r="P18" s="219" t="s">
        <v>39</v>
      </c>
      <c r="Q18" s="220"/>
      <c r="R18" s="221"/>
      <c r="S18" s="219" t="s">
        <v>40</v>
      </c>
      <c r="T18" s="220"/>
      <c r="U18" s="221"/>
    </row>
    <row r="19" spans="1:22" ht="11.25" customHeight="1" x14ac:dyDescent="0.3">
      <c r="A19" s="112" t="s">
        <v>10</v>
      </c>
      <c r="B19" s="112" t="s">
        <v>11</v>
      </c>
      <c r="C19" s="113" t="s">
        <v>12</v>
      </c>
      <c r="D19" s="114" t="s">
        <v>13</v>
      </c>
      <c r="E19" s="115" t="s">
        <v>14</v>
      </c>
      <c r="F19" s="116" t="s">
        <v>15</v>
      </c>
      <c r="G19" s="114" t="s">
        <v>13</v>
      </c>
      <c r="H19" s="115" t="s">
        <v>14</v>
      </c>
      <c r="I19" s="116" t="s">
        <v>15</v>
      </c>
      <c r="J19" s="114" t="s">
        <v>13</v>
      </c>
      <c r="K19" s="115" t="s">
        <v>14</v>
      </c>
      <c r="L19" s="116" t="s">
        <v>15</v>
      </c>
      <c r="M19" s="114" t="s">
        <v>13</v>
      </c>
      <c r="N19" s="115" t="s">
        <v>14</v>
      </c>
      <c r="O19" s="116" t="s">
        <v>15</v>
      </c>
      <c r="P19" s="114" t="s">
        <v>13</v>
      </c>
      <c r="Q19" s="115" t="s">
        <v>14</v>
      </c>
      <c r="R19" s="116" t="s">
        <v>15</v>
      </c>
      <c r="S19" s="114" t="s">
        <v>13</v>
      </c>
      <c r="T19" s="115" t="s">
        <v>14</v>
      </c>
      <c r="U19" s="116" t="s">
        <v>15</v>
      </c>
    </row>
    <row r="20" spans="1:22" ht="11.25" customHeight="1" x14ac:dyDescent="0.3">
      <c r="A20" s="112" t="s">
        <v>16</v>
      </c>
      <c r="B20" s="117" t="s">
        <v>17</v>
      </c>
      <c r="C20" s="113"/>
      <c r="D20" s="114"/>
      <c r="E20" s="110"/>
      <c r="F20" s="118"/>
      <c r="G20" s="114"/>
      <c r="H20" s="110"/>
      <c r="I20" s="118"/>
      <c r="J20" s="114"/>
      <c r="K20" s="110"/>
      <c r="L20" s="118"/>
      <c r="M20" s="114"/>
      <c r="N20" s="110"/>
      <c r="O20" s="118"/>
      <c r="P20" s="114"/>
      <c r="Q20" s="110"/>
      <c r="R20" s="118"/>
      <c r="S20" s="114"/>
      <c r="T20" s="110"/>
      <c r="U20" s="118"/>
    </row>
    <row r="21" spans="1:22" ht="11.25" customHeight="1" x14ac:dyDescent="0.3">
      <c r="A21" s="119">
        <v>1</v>
      </c>
      <c r="B21" s="120" t="s">
        <v>18</v>
      </c>
      <c r="C21" s="121" t="s">
        <v>19</v>
      </c>
      <c r="D21" s="123">
        <v>346</v>
      </c>
      <c r="E21" s="110">
        <v>222</v>
      </c>
      <c r="F21" s="17">
        <f>E21/D21</f>
        <v>0.64161849710982655</v>
      </c>
      <c r="G21" s="124">
        <v>22</v>
      </c>
      <c r="H21" s="128">
        <v>22</v>
      </c>
      <c r="I21" s="19">
        <f>H21/G21</f>
        <v>1</v>
      </c>
      <c r="J21" s="123">
        <v>450</v>
      </c>
      <c r="K21" s="110">
        <v>393</v>
      </c>
      <c r="L21" s="17">
        <f>K21/J21</f>
        <v>0.87333333333333329</v>
      </c>
      <c r="M21" s="123">
        <v>198</v>
      </c>
      <c r="N21" s="110">
        <v>199</v>
      </c>
      <c r="O21" s="17">
        <f>N21/M21</f>
        <v>1.005050505050505</v>
      </c>
      <c r="P21" s="123">
        <v>500</v>
      </c>
      <c r="Q21" s="110">
        <v>186</v>
      </c>
      <c r="R21" s="17">
        <f>Q21/P21</f>
        <v>0.372</v>
      </c>
      <c r="S21" s="123">
        <v>1612</v>
      </c>
      <c r="T21" s="110">
        <v>1051</v>
      </c>
      <c r="U21" s="17">
        <f>T21/S21</f>
        <v>0.65198511166253104</v>
      </c>
      <c r="V21" s="240"/>
    </row>
    <row r="22" spans="1:22" ht="11.25" customHeight="1" x14ac:dyDescent="0.3">
      <c r="A22" s="119"/>
      <c r="B22" s="120"/>
      <c r="C22" s="121"/>
      <c r="D22" s="123"/>
      <c r="E22" s="110"/>
      <c r="F22" s="19"/>
      <c r="G22" s="123"/>
      <c r="H22" s="110"/>
      <c r="I22" s="19"/>
      <c r="J22" s="123"/>
      <c r="K22" s="110"/>
      <c r="L22" s="19"/>
      <c r="M22" s="123"/>
      <c r="N22" s="110"/>
      <c r="O22" s="19"/>
      <c r="P22" s="123"/>
      <c r="Q22" s="110"/>
      <c r="R22" s="19"/>
      <c r="S22" s="123"/>
      <c r="T22" s="110"/>
      <c r="U22" s="19"/>
    </row>
    <row r="23" spans="1:22" ht="11.25" customHeight="1" x14ac:dyDescent="0.3">
      <c r="A23" s="119">
        <v>3</v>
      </c>
      <c r="B23" s="120" t="s">
        <v>22</v>
      </c>
      <c r="C23" s="121" t="s">
        <v>21</v>
      </c>
      <c r="D23" s="123"/>
      <c r="E23" s="110">
        <v>5</v>
      </c>
      <c r="F23" s="19"/>
      <c r="G23" s="123"/>
      <c r="H23" s="110"/>
      <c r="I23" s="19"/>
      <c r="J23" s="123"/>
      <c r="K23" s="110">
        <v>11</v>
      </c>
      <c r="L23" s="19"/>
      <c r="M23" s="123"/>
      <c r="N23" s="110">
        <v>10</v>
      </c>
      <c r="O23" s="19"/>
      <c r="P23" s="123"/>
      <c r="Q23" s="110">
        <v>9</v>
      </c>
      <c r="R23" s="19"/>
      <c r="S23" s="123"/>
      <c r="T23" s="110">
        <v>12</v>
      </c>
      <c r="U23" s="19"/>
    </row>
    <row r="24" spans="1:22" ht="11.25" customHeight="1" x14ac:dyDescent="0.3">
      <c r="A24" s="119">
        <v>4</v>
      </c>
      <c r="B24" s="120" t="s">
        <v>23</v>
      </c>
      <c r="C24" s="121" t="s">
        <v>24</v>
      </c>
      <c r="D24" s="123">
        <v>10</v>
      </c>
      <c r="E24" s="110">
        <v>13</v>
      </c>
      <c r="F24" s="17">
        <f>E24/D24</f>
        <v>1.3</v>
      </c>
      <c r="G24" s="123"/>
      <c r="H24" s="110"/>
      <c r="I24" s="19"/>
      <c r="J24" s="123">
        <v>10</v>
      </c>
      <c r="K24" s="110">
        <v>13</v>
      </c>
      <c r="L24" s="17">
        <f>K24/J24</f>
        <v>1.3</v>
      </c>
      <c r="M24" s="123">
        <v>10</v>
      </c>
      <c r="N24" s="110">
        <v>10</v>
      </c>
      <c r="O24" s="17">
        <f>N24/M24</f>
        <v>1</v>
      </c>
      <c r="P24" s="123">
        <v>9</v>
      </c>
      <c r="Q24" s="110">
        <v>9</v>
      </c>
      <c r="R24" s="17">
        <f>Q24/P24</f>
        <v>1</v>
      </c>
      <c r="S24" s="123">
        <v>27</v>
      </c>
      <c r="T24" s="110">
        <v>36</v>
      </c>
      <c r="U24" s="17">
        <f>T24/S24</f>
        <v>1.3333333333333333</v>
      </c>
    </row>
    <row r="25" spans="1:22" ht="11.25" customHeight="1" x14ac:dyDescent="0.3">
      <c r="A25" s="119">
        <v>5</v>
      </c>
      <c r="B25" s="120" t="s">
        <v>25</v>
      </c>
      <c r="C25" s="121" t="s">
        <v>24</v>
      </c>
      <c r="D25" s="126"/>
      <c r="E25" s="110"/>
      <c r="F25" s="19"/>
      <c r="G25" s="126"/>
      <c r="H25" s="110"/>
      <c r="I25" s="19"/>
      <c r="J25" s="126"/>
      <c r="K25" s="110"/>
      <c r="L25" s="28"/>
      <c r="M25" s="126"/>
      <c r="N25" s="110"/>
      <c r="O25" s="19"/>
      <c r="P25" s="126"/>
      <c r="Q25" s="110"/>
      <c r="R25" s="19"/>
      <c r="S25" s="126"/>
      <c r="T25" s="141"/>
      <c r="U25" s="19"/>
    </row>
    <row r="26" spans="1:22" ht="11.25" customHeight="1" x14ac:dyDescent="0.3">
      <c r="A26" s="119">
        <v>6</v>
      </c>
      <c r="B26" s="120" t="s">
        <v>26</v>
      </c>
      <c r="C26" s="121" t="s">
        <v>27</v>
      </c>
      <c r="D26" s="123"/>
      <c r="E26" s="110"/>
      <c r="F26" s="19"/>
      <c r="G26" s="123"/>
      <c r="H26" s="110"/>
      <c r="I26" s="19"/>
      <c r="J26" s="123"/>
      <c r="K26" s="110"/>
      <c r="L26" s="28"/>
      <c r="M26" s="123"/>
      <c r="N26" s="110"/>
      <c r="O26" s="19"/>
      <c r="P26" s="123"/>
      <c r="Q26" s="110"/>
      <c r="R26" s="19"/>
      <c r="S26" s="123"/>
      <c r="T26" s="110"/>
      <c r="U26" s="19"/>
    </row>
    <row r="27" spans="1:22" ht="11.25" customHeight="1" x14ac:dyDescent="0.3">
      <c r="A27" s="119">
        <v>7</v>
      </c>
      <c r="B27" s="120" t="s">
        <v>28</v>
      </c>
      <c r="C27" s="121" t="s">
        <v>29</v>
      </c>
      <c r="D27" s="123"/>
      <c r="E27" s="110">
        <v>45</v>
      </c>
      <c r="F27" s="19"/>
      <c r="G27" s="123"/>
      <c r="H27" s="110">
        <v>82</v>
      </c>
      <c r="I27" s="19"/>
      <c r="J27" s="123"/>
      <c r="K27" s="110">
        <v>62</v>
      </c>
      <c r="L27" s="28"/>
      <c r="M27" s="123"/>
      <c r="N27" s="110">
        <v>47</v>
      </c>
      <c r="O27" s="19"/>
      <c r="P27" s="123"/>
      <c r="Q27" s="110">
        <v>60</v>
      </c>
      <c r="R27" s="19"/>
      <c r="S27" s="123"/>
      <c r="T27" s="110">
        <v>75</v>
      </c>
      <c r="U27" s="19"/>
    </row>
    <row r="28" spans="1:22" ht="11.25" customHeight="1" x14ac:dyDescent="0.3">
      <c r="A28" s="119">
        <v>8</v>
      </c>
      <c r="B28" s="120" t="s">
        <v>30</v>
      </c>
      <c r="C28" s="121" t="s">
        <v>19</v>
      </c>
      <c r="D28" s="123"/>
      <c r="E28" s="110"/>
      <c r="F28" s="19"/>
      <c r="G28" s="123"/>
      <c r="H28" s="110"/>
      <c r="I28" s="19"/>
      <c r="J28" s="123"/>
      <c r="K28" s="110"/>
      <c r="L28" s="28"/>
      <c r="M28" s="123"/>
      <c r="N28" s="110"/>
      <c r="O28" s="19"/>
      <c r="P28" s="123"/>
      <c r="Q28" s="110"/>
      <c r="R28" s="19"/>
      <c r="S28" s="123"/>
      <c r="T28" s="110"/>
      <c r="U28" s="19"/>
    </row>
    <row r="29" spans="1:22" ht="11.25" customHeight="1" x14ac:dyDescent="0.3">
      <c r="A29" s="119">
        <v>9</v>
      </c>
      <c r="B29" s="120" t="s">
        <v>31</v>
      </c>
      <c r="C29" s="121" t="s">
        <v>19</v>
      </c>
      <c r="D29" s="123">
        <v>21</v>
      </c>
      <c r="E29" s="110">
        <v>19</v>
      </c>
      <c r="F29" s="17">
        <f>E29/D29</f>
        <v>0.90476190476190477</v>
      </c>
      <c r="G29" s="123"/>
      <c r="H29" s="110"/>
      <c r="I29" s="19"/>
      <c r="J29" s="123"/>
      <c r="K29" s="110"/>
      <c r="L29" s="28"/>
      <c r="M29" s="123">
        <v>15</v>
      </c>
      <c r="N29" s="110">
        <v>15</v>
      </c>
      <c r="O29" s="26">
        <f>N29/M29</f>
        <v>1</v>
      </c>
      <c r="P29" s="123">
        <v>25</v>
      </c>
      <c r="Q29" s="110">
        <v>26</v>
      </c>
      <c r="R29" s="17">
        <f>Q29/P29</f>
        <v>1.04</v>
      </c>
      <c r="S29" s="123">
        <v>68</v>
      </c>
      <c r="T29" s="110">
        <v>84</v>
      </c>
      <c r="U29" s="17">
        <f>T29/S29</f>
        <v>1.2352941176470589</v>
      </c>
    </row>
    <row r="30" spans="1:22" ht="11.25" customHeight="1" x14ac:dyDescent="0.3">
      <c r="A30" s="119">
        <v>10</v>
      </c>
      <c r="B30" s="120" t="s">
        <v>32</v>
      </c>
      <c r="C30" s="121" t="s">
        <v>19</v>
      </c>
      <c r="D30" s="123"/>
      <c r="E30" s="110"/>
      <c r="F30" s="28"/>
      <c r="G30" s="123"/>
      <c r="H30" s="110"/>
      <c r="I30" s="28"/>
      <c r="J30" s="123"/>
      <c r="K30" s="110"/>
      <c r="L30" s="28"/>
      <c r="M30" s="123"/>
      <c r="N30" s="110"/>
      <c r="O30" s="28"/>
      <c r="P30" s="123"/>
      <c r="Q30" s="110"/>
      <c r="R30" s="28"/>
      <c r="S30" s="123"/>
      <c r="T30" s="110"/>
      <c r="U30" s="28"/>
    </row>
    <row r="31" spans="1:22" ht="11.25" customHeight="1" x14ac:dyDescent="0.3">
      <c r="A31" s="130" t="s">
        <v>33</v>
      </c>
      <c r="B31" s="130" t="s">
        <v>34</v>
      </c>
      <c r="C31" s="131"/>
      <c r="D31" s="132"/>
      <c r="F31" s="28"/>
      <c r="G31" s="132"/>
      <c r="H31" s="115"/>
      <c r="I31" s="28"/>
      <c r="J31" s="132"/>
      <c r="K31" s="115"/>
      <c r="L31" s="28"/>
      <c r="M31" s="132"/>
      <c r="N31" s="115"/>
      <c r="O31" s="28"/>
      <c r="P31" s="132"/>
      <c r="Q31" s="115"/>
      <c r="R31" s="28"/>
      <c r="S31" s="132"/>
      <c r="T31" s="115"/>
      <c r="U31" s="28"/>
    </row>
    <row r="32" spans="1:22" ht="11.25" customHeight="1" thickBot="1" x14ac:dyDescent="0.35">
      <c r="A32" s="130"/>
      <c r="B32" s="120" t="s">
        <v>18</v>
      </c>
      <c r="C32" s="121" t="s">
        <v>19</v>
      </c>
      <c r="D32" s="134"/>
      <c r="E32" s="115">
        <v>98</v>
      </c>
      <c r="F32" s="34"/>
      <c r="G32" s="134"/>
      <c r="H32" s="135">
        <v>446</v>
      </c>
      <c r="I32" s="34"/>
      <c r="J32" s="134"/>
      <c r="K32" s="135">
        <v>151</v>
      </c>
      <c r="L32" s="34"/>
      <c r="M32" s="134"/>
      <c r="N32" s="135">
        <v>122</v>
      </c>
      <c r="O32" s="34"/>
      <c r="P32" s="134"/>
      <c r="Q32" s="135">
        <v>128</v>
      </c>
      <c r="R32" s="34"/>
      <c r="S32" s="134"/>
      <c r="T32" s="135">
        <v>223</v>
      </c>
      <c r="U32" s="34"/>
    </row>
    <row r="33" spans="1:21" s="137" customFormat="1" ht="11.25" customHeight="1" thickBot="1" x14ac:dyDescent="0.35">
      <c r="A33" s="142"/>
      <c r="B33" s="143"/>
      <c r="C33" s="144"/>
      <c r="D33" s="145"/>
      <c r="E33" s="146"/>
      <c r="F33" s="45">
        <f>(F21+F24+F29)/3</f>
        <v>0.94879346729057712</v>
      </c>
      <c r="G33" s="45"/>
      <c r="H33" s="45"/>
      <c r="I33" s="45">
        <f>(I21)/1</f>
        <v>1</v>
      </c>
      <c r="J33" s="45"/>
      <c r="K33" s="45"/>
      <c r="L33" s="45">
        <f>(L21+L24)/2</f>
        <v>1.0866666666666667</v>
      </c>
      <c r="M33" s="45"/>
      <c r="N33" s="45"/>
      <c r="O33" s="45">
        <f>(O21+O24+O29)/3</f>
        <v>1.0016835016835017</v>
      </c>
      <c r="P33" s="46"/>
      <c r="Q33" s="46"/>
      <c r="R33" s="45">
        <f>(R21+R24+R29)/3</f>
        <v>0.80399999999999994</v>
      </c>
      <c r="S33" s="45"/>
      <c r="T33" s="45"/>
      <c r="U33" s="45">
        <f>(U21+U24+U29)/3</f>
        <v>1.0735375208809745</v>
      </c>
    </row>
    <row r="34" spans="1:21" ht="11.25" customHeight="1" x14ac:dyDescent="0.3">
      <c r="A34" s="110"/>
      <c r="B34" s="110"/>
      <c r="C34" s="111"/>
      <c r="D34" s="219" t="s">
        <v>41</v>
      </c>
      <c r="E34" s="220"/>
      <c r="F34" s="221"/>
      <c r="G34" s="219" t="s">
        <v>42</v>
      </c>
      <c r="H34" s="220"/>
      <c r="I34" s="221"/>
      <c r="J34" s="229" t="s">
        <v>43</v>
      </c>
      <c r="K34" s="230"/>
      <c r="L34" s="231"/>
      <c r="M34" s="219" t="s">
        <v>44</v>
      </c>
      <c r="N34" s="220"/>
      <c r="O34" s="221"/>
      <c r="P34" s="219" t="s">
        <v>45</v>
      </c>
      <c r="Q34" s="220"/>
      <c r="R34" s="221"/>
      <c r="S34" s="219" t="s">
        <v>46</v>
      </c>
      <c r="T34" s="220"/>
      <c r="U34" s="221"/>
    </row>
    <row r="35" spans="1:21" ht="11.25" customHeight="1" x14ac:dyDescent="0.3">
      <c r="A35" s="112" t="s">
        <v>10</v>
      </c>
      <c r="B35" s="112" t="s">
        <v>11</v>
      </c>
      <c r="C35" s="113" t="s">
        <v>12</v>
      </c>
      <c r="D35" s="114" t="s">
        <v>13</v>
      </c>
      <c r="E35" s="115" t="s">
        <v>14</v>
      </c>
      <c r="F35" s="116" t="s">
        <v>15</v>
      </c>
      <c r="G35" s="114" t="s">
        <v>13</v>
      </c>
      <c r="H35" s="115" t="s">
        <v>14</v>
      </c>
      <c r="I35" s="116" t="s">
        <v>15</v>
      </c>
      <c r="J35" s="147" t="s">
        <v>13</v>
      </c>
      <c r="K35" s="148" t="s">
        <v>14</v>
      </c>
      <c r="L35" s="149" t="s">
        <v>15</v>
      </c>
      <c r="M35" s="114" t="s">
        <v>13</v>
      </c>
      <c r="N35" s="115" t="s">
        <v>14</v>
      </c>
      <c r="O35" s="116" t="s">
        <v>15</v>
      </c>
      <c r="P35" s="114" t="s">
        <v>13</v>
      </c>
      <c r="Q35" s="115" t="s">
        <v>14</v>
      </c>
      <c r="R35" s="116" t="s">
        <v>15</v>
      </c>
      <c r="S35" s="114" t="s">
        <v>13</v>
      </c>
      <c r="T35" s="115" t="s">
        <v>14</v>
      </c>
      <c r="U35" s="116" t="s">
        <v>15</v>
      </c>
    </row>
    <row r="36" spans="1:21" ht="11.25" customHeight="1" x14ac:dyDescent="0.3">
      <c r="A36" s="112" t="s">
        <v>16</v>
      </c>
      <c r="B36" s="117" t="s">
        <v>17</v>
      </c>
      <c r="C36" s="113"/>
      <c r="D36" s="114"/>
      <c r="E36" s="110"/>
      <c r="F36" s="118"/>
      <c r="G36" s="114"/>
      <c r="H36" s="110"/>
      <c r="I36" s="118"/>
      <c r="J36" s="147"/>
      <c r="K36" s="150"/>
      <c r="L36" s="151"/>
      <c r="M36" s="114"/>
      <c r="N36" s="110"/>
      <c r="O36" s="118"/>
      <c r="P36" s="114" t="s">
        <v>47</v>
      </c>
      <c r="Q36" s="110">
        <v>116</v>
      </c>
      <c r="R36" s="118"/>
      <c r="S36" s="114"/>
      <c r="T36" s="110"/>
      <c r="U36" s="118"/>
    </row>
    <row r="37" spans="1:21" ht="11.25" customHeight="1" x14ac:dyDescent="0.3">
      <c r="A37" s="119">
        <v>1</v>
      </c>
      <c r="B37" s="120" t="s">
        <v>18</v>
      </c>
      <c r="C37" s="121" t="s">
        <v>19</v>
      </c>
      <c r="D37" s="123">
        <v>205</v>
      </c>
      <c r="E37" s="110">
        <v>211</v>
      </c>
      <c r="F37" s="17">
        <f>E37/D37</f>
        <v>1.0292682926829269</v>
      </c>
      <c r="G37" s="123">
        <v>324</v>
      </c>
      <c r="H37" s="110">
        <v>211</v>
      </c>
      <c r="I37" s="17">
        <f>H37/G37</f>
        <v>0.65123456790123457</v>
      </c>
      <c r="J37" s="152">
        <f>G73</f>
        <v>145</v>
      </c>
      <c r="K37" s="152">
        <f>H73</f>
        <v>86</v>
      </c>
      <c r="L37" s="26">
        <f>K37/J37</f>
        <v>0.59310344827586203</v>
      </c>
      <c r="M37" s="123"/>
      <c r="N37" s="110"/>
      <c r="O37" s="19"/>
      <c r="P37" s="123">
        <v>3655</v>
      </c>
      <c r="Q37" s="110">
        <v>2488</v>
      </c>
      <c r="R37" s="53">
        <f>(Q37+Q36)/P37</f>
        <v>0.71244870041039676</v>
      </c>
      <c r="S37" s="123">
        <v>0</v>
      </c>
      <c r="T37" s="110"/>
      <c r="U37" s="28"/>
    </row>
    <row r="38" spans="1:21" ht="11.25" customHeight="1" x14ac:dyDescent="0.3">
      <c r="A38" s="119">
        <v>2</v>
      </c>
      <c r="B38" s="120" t="s">
        <v>20</v>
      </c>
      <c r="C38" s="121" t="s">
        <v>21</v>
      </c>
      <c r="D38" s="123"/>
      <c r="E38" s="110"/>
      <c r="F38" s="19"/>
      <c r="G38" s="123"/>
      <c r="H38" s="110"/>
      <c r="I38" s="19"/>
      <c r="J38" s="152">
        <f>G74</f>
        <v>200</v>
      </c>
      <c r="K38" s="152">
        <f>H74</f>
        <v>0</v>
      </c>
      <c r="L38" s="26">
        <f>K38/J38</f>
        <v>0</v>
      </c>
      <c r="M38" s="123"/>
      <c r="N38" s="110"/>
      <c r="O38" s="28"/>
      <c r="P38" s="123"/>
      <c r="Q38" s="110"/>
      <c r="R38" s="19"/>
      <c r="S38" s="123"/>
      <c r="T38" s="110"/>
      <c r="U38" s="28"/>
    </row>
    <row r="39" spans="1:21" ht="11.25" customHeight="1" x14ac:dyDescent="0.3">
      <c r="A39" s="119">
        <v>3</v>
      </c>
      <c r="B39" s="120" t="s">
        <v>22</v>
      </c>
      <c r="C39" s="121" t="s">
        <v>21</v>
      </c>
      <c r="D39" s="123"/>
      <c r="E39" s="110">
        <v>9</v>
      </c>
      <c r="F39" s="19"/>
      <c r="G39" s="123"/>
      <c r="H39" s="110">
        <v>13</v>
      </c>
      <c r="I39" s="19"/>
      <c r="J39" s="152"/>
      <c r="K39" s="150">
        <f>E75+H75</f>
        <v>223</v>
      </c>
      <c r="L39" s="54"/>
      <c r="M39" s="123"/>
      <c r="N39" s="110">
        <v>67</v>
      </c>
      <c r="O39" s="28"/>
      <c r="P39" s="123"/>
      <c r="Q39" s="110">
        <v>22</v>
      </c>
      <c r="R39" s="28"/>
      <c r="S39" s="123">
        <v>0</v>
      </c>
      <c r="T39" s="110"/>
      <c r="U39" s="28"/>
    </row>
    <row r="40" spans="1:21" ht="11.25" customHeight="1" x14ac:dyDescent="0.3">
      <c r="A40" s="119">
        <v>4</v>
      </c>
      <c r="B40" s="120" t="s">
        <v>23</v>
      </c>
      <c r="C40" s="121" t="s">
        <v>24</v>
      </c>
      <c r="D40" s="123">
        <v>9</v>
      </c>
      <c r="E40" s="110">
        <v>9</v>
      </c>
      <c r="F40" s="17">
        <f>E40/D40</f>
        <v>1</v>
      </c>
      <c r="G40" s="123">
        <v>10</v>
      </c>
      <c r="H40" s="110">
        <v>13</v>
      </c>
      <c r="I40" s="17">
        <f>H40/G40</f>
        <v>1.3</v>
      </c>
      <c r="J40" s="152">
        <f>D76+G76</f>
        <v>1240</v>
      </c>
      <c r="K40" s="152">
        <f>E76+H76</f>
        <v>1094</v>
      </c>
      <c r="L40" s="26">
        <f>K40/J40</f>
        <v>0.88225806451612898</v>
      </c>
      <c r="M40" s="123">
        <f>16*$M$1</f>
        <v>496</v>
      </c>
      <c r="N40" s="110">
        <v>355</v>
      </c>
      <c r="O40" s="17">
        <f>N40/M40</f>
        <v>0.71572580645161288</v>
      </c>
      <c r="P40" s="123">
        <f>2*$M$1</f>
        <v>62</v>
      </c>
      <c r="Q40" s="110">
        <v>22</v>
      </c>
      <c r="R40" s="53">
        <f>Q40/P40</f>
        <v>0.35483870967741937</v>
      </c>
      <c r="S40" s="123">
        <v>0</v>
      </c>
      <c r="T40" s="110"/>
      <c r="U40" s="28"/>
    </row>
    <row r="41" spans="1:21" ht="11.25" customHeight="1" x14ac:dyDescent="0.3">
      <c r="A41" s="119">
        <v>5</v>
      </c>
      <c r="B41" s="120" t="s">
        <v>25</v>
      </c>
      <c r="C41" s="121" t="s">
        <v>24</v>
      </c>
      <c r="D41" s="126"/>
      <c r="E41" s="110"/>
      <c r="F41" s="19"/>
      <c r="G41" s="126"/>
      <c r="H41" s="110"/>
      <c r="I41" s="28"/>
      <c r="J41" s="153"/>
      <c r="K41" s="154"/>
      <c r="L41" s="54"/>
      <c r="M41" s="126"/>
      <c r="N41" s="141"/>
      <c r="O41" s="19"/>
      <c r="P41" s="126"/>
      <c r="Q41" s="141"/>
      <c r="R41" s="28"/>
      <c r="S41" s="126"/>
      <c r="T41" s="110"/>
      <c r="U41" s="28"/>
    </row>
    <row r="42" spans="1:21" ht="11.25" customHeight="1" x14ac:dyDescent="0.3">
      <c r="A42" s="119">
        <v>6</v>
      </c>
      <c r="B42" s="120" t="s">
        <v>26</v>
      </c>
      <c r="C42" s="121" t="s">
        <v>27</v>
      </c>
      <c r="D42" s="123"/>
      <c r="E42" s="110"/>
      <c r="F42" s="19"/>
      <c r="G42" s="123"/>
      <c r="H42" s="110"/>
      <c r="I42" s="28"/>
      <c r="J42" s="152"/>
      <c r="K42" s="150"/>
      <c r="L42" s="54"/>
      <c r="M42" s="123"/>
      <c r="N42" s="110"/>
      <c r="O42" s="19"/>
      <c r="P42" s="123">
        <f>10/12</f>
        <v>0.83333333333333337</v>
      </c>
      <c r="Q42" s="140">
        <v>0</v>
      </c>
      <c r="R42" s="57"/>
      <c r="S42" s="123">
        <v>0</v>
      </c>
      <c r="T42" s="110"/>
      <c r="U42" s="28"/>
    </row>
    <row r="43" spans="1:21" ht="11.25" customHeight="1" x14ac:dyDescent="0.3">
      <c r="A43" s="119">
        <v>7</v>
      </c>
      <c r="B43" s="120" t="s">
        <v>28</v>
      </c>
      <c r="C43" s="121" t="s">
        <v>29</v>
      </c>
      <c r="D43" s="123"/>
      <c r="E43" s="110">
        <v>38</v>
      </c>
      <c r="F43" s="19"/>
      <c r="G43" s="123"/>
      <c r="H43" s="110">
        <v>33</v>
      </c>
      <c r="I43" s="28"/>
      <c r="J43" s="152"/>
      <c r="K43" s="150"/>
      <c r="L43" s="54"/>
      <c r="M43" s="123"/>
      <c r="N43" s="110"/>
      <c r="O43" s="28"/>
      <c r="P43" s="123"/>
      <c r="Q43" s="110"/>
      <c r="R43" s="28"/>
      <c r="S43" s="123">
        <v>3200</v>
      </c>
      <c r="T43" s="110">
        <v>2187</v>
      </c>
      <c r="U43" s="17">
        <f>T43/S43</f>
        <v>0.68343750000000003</v>
      </c>
    </row>
    <row r="44" spans="1:21" ht="11.25" customHeight="1" x14ac:dyDescent="0.3">
      <c r="A44" s="119">
        <v>8</v>
      </c>
      <c r="B44" s="120" t="s">
        <v>30</v>
      </c>
      <c r="C44" s="121" t="s">
        <v>19</v>
      </c>
      <c r="D44" s="123"/>
      <c r="E44" s="110"/>
      <c r="F44" s="28"/>
      <c r="G44" s="123"/>
      <c r="H44" s="110"/>
      <c r="I44" s="28"/>
      <c r="J44" s="152"/>
      <c r="K44" s="150"/>
      <c r="L44" s="54"/>
      <c r="M44" s="123"/>
      <c r="N44" s="110"/>
      <c r="O44" s="28"/>
      <c r="P44" s="123"/>
      <c r="Q44" s="110"/>
      <c r="R44" s="28"/>
      <c r="S44" s="123">
        <v>680</v>
      </c>
      <c r="T44" s="110">
        <v>503</v>
      </c>
      <c r="U44" s="17">
        <f>T44/S44</f>
        <v>0.73970588235294121</v>
      </c>
    </row>
    <row r="45" spans="1:21" ht="11.25" customHeight="1" x14ac:dyDescent="0.3">
      <c r="A45" s="119">
        <v>9</v>
      </c>
      <c r="B45" s="120" t="s">
        <v>31</v>
      </c>
      <c r="C45" s="121" t="s">
        <v>19</v>
      </c>
      <c r="D45" s="123"/>
      <c r="E45" s="110"/>
      <c r="F45" s="28"/>
      <c r="G45" s="123"/>
      <c r="H45" s="110"/>
      <c r="I45" s="28"/>
      <c r="J45" s="152"/>
      <c r="K45" s="150"/>
      <c r="L45" s="54"/>
      <c r="M45" s="123"/>
      <c r="N45" s="110"/>
      <c r="O45" s="28"/>
      <c r="P45" s="123">
        <v>357</v>
      </c>
      <c r="Q45" s="110">
        <v>194</v>
      </c>
      <c r="R45" s="58">
        <f>Q45/P45</f>
        <v>0.54341736694677867</v>
      </c>
      <c r="S45" s="123">
        <v>0</v>
      </c>
      <c r="T45" s="110"/>
      <c r="U45" s="28"/>
    </row>
    <row r="46" spans="1:21" ht="11.25" customHeight="1" x14ac:dyDescent="0.3">
      <c r="A46" s="119">
        <v>10</v>
      </c>
      <c r="B46" s="120" t="s">
        <v>32</v>
      </c>
      <c r="C46" s="121" t="s">
        <v>19</v>
      </c>
      <c r="D46" s="123"/>
      <c r="E46" s="110"/>
      <c r="F46" s="28"/>
      <c r="G46" s="123"/>
      <c r="H46" s="110"/>
      <c r="I46" s="28"/>
      <c r="J46" s="152"/>
      <c r="K46" s="150"/>
      <c r="L46" s="54"/>
      <c r="M46" s="123"/>
      <c r="N46" s="110"/>
      <c r="O46" s="28"/>
      <c r="P46" s="123">
        <v>36</v>
      </c>
      <c r="Q46" s="110">
        <v>20</v>
      </c>
      <c r="R46" s="58">
        <f>Q46/P46</f>
        <v>0.55555555555555558</v>
      </c>
      <c r="S46" s="123">
        <v>0</v>
      </c>
      <c r="T46" s="110"/>
      <c r="U46" s="28"/>
    </row>
    <row r="47" spans="1:21" ht="11.25" customHeight="1" x14ac:dyDescent="0.3">
      <c r="A47" s="130" t="s">
        <v>33</v>
      </c>
      <c r="B47" s="130" t="s">
        <v>34</v>
      </c>
      <c r="C47" s="131"/>
      <c r="D47" s="132"/>
      <c r="E47" s="115"/>
      <c r="F47" s="28"/>
      <c r="G47" s="132"/>
      <c r="H47" s="115"/>
      <c r="I47" s="28"/>
      <c r="J47" s="155"/>
      <c r="K47" s="148"/>
      <c r="L47" s="54"/>
      <c r="M47" s="132"/>
      <c r="N47" s="115"/>
      <c r="O47" s="28"/>
      <c r="P47" s="132"/>
      <c r="Q47" s="115"/>
      <c r="R47" s="53">
        <f>U56</f>
        <v>0.9418324291742014</v>
      </c>
      <c r="S47" s="132"/>
      <c r="T47" s="115"/>
      <c r="U47" s="28"/>
    </row>
    <row r="48" spans="1:21" ht="11.25" customHeight="1" thickBot="1" x14ac:dyDescent="0.35">
      <c r="A48" s="130"/>
      <c r="B48" s="120" t="s">
        <v>18</v>
      </c>
      <c r="C48" s="121" t="s">
        <v>19</v>
      </c>
      <c r="D48" s="134"/>
      <c r="E48" s="135">
        <v>195</v>
      </c>
      <c r="F48" s="34"/>
      <c r="G48" s="134"/>
      <c r="H48" s="135">
        <v>53</v>
      </c>
      <c r="I48" s="34"/>
      <c r="J48" s="156"/>
      <c r="K48" s="157">
        <f>E84</f>
        <v>52</v>
      </c>
      <c r="L48" s="62"/>
      <c r="M48" s="134"/>
      <c r="N48" s="135"/>
      <c r="O48" s="34"/>
      <c r="P48" s="134"/>
      <c r="Q48" s="135"/>
      <c r="R48" s="34"/>
      <c r="S48" s="134"/>
      <c r="T48" s="135"/>
      <c r="U48" s="34"/>
    </row>
    <row r="49" spans="1:23" s="137" customFormat="1" ht="15.75" customHeight="1" thickBot="1" x14ac:dyDescent="0.35">
      <c r="F49" s="63">
        <f>(F37+F40)/2</f>
        <v>1.0146341463414634</v>
      </c>
      <c r="G49" s="63"/>
      <c r="H49" s="63"/>
      <c r="I49" s="63">
        <f>(I37+I40)/2</f>
        <v>0.97561728395061731</v>
      </c>
      <c r="J49" s="63"/>
      <c r="K49" s="63"/>
      <c r="L49" s="63"/>
      <c r="M49" s="63"/>
      <c r="N49" s="63"/>
      <c r="O49" s="63">
        <f>(O40)/1</f>
        <v>0.71572580645161288</v>
      </c>
      <c r="P49" s="64"/>
      <c r="Q49" s="65">
        <f>(R45+R46)/2</f>
        <v>0.54948646125116718</v>
      </c>
      <c r="R49" s="66">
        <f>(R37+R40+R47)/3</f>
        <v>0.66970661308733914</v>
      </c>
      <c r="S49" s="63"/>
      <c r="T49" s="63"/>
      <c r="U49" s="63">
        <f>(U43+U44)/2</f>
        <v>0.71157169117647068</v>
      </c>
    </row>
    <row r="50" spans="1:23" ht="11.25" customHeight="1" x14ac:dyDescent="0.3">
      <c r="A50" s="110"/>
      <c r="B50" s="110"/>
      <c r="C50" s="111"/>
      <c r="D50" s="219" t="s">
        <v>48</v>
      </c>
      <c r="E50" s="220"/>
      <c r="F50" s="221"/>
      <c r="G50" s="219" t="s">
        <v>49</v>
      </c>
      <c r="H50" s="220"/>
      <c r="I50" s="221"/>
      <c r="J50" s="219" t="s">
        <v>50</v>
      </c>
      <c r="K50" s="220"/>
      <c r="L50" s="220"/>
      <c r="M50" s="220"/>
      <c r="N50" s="221"/>
      <c r="O50" s="158"/>
      <c r="Q50" s="159" t="s">
        <v>51</v>
      </c>
      <c r="R50" s="160" t="s">
        <v>52</v>
      </c>
      <c r="S50" s="110" t="s">
        <v>53</v>
      </c>
      <c r="T50" s="110"/>
      <c r="U50" s="110"/>
    </row>
    <row r="51" spans="1:23" ht="11.25" customHeight="1" x14ac:dyDescent="0.3">
      <c r="A51" s="112" t="s">
        <v>10</v>
      </c>
      <c r="B51" s="112" t="s">
        <v>11</v>
      </c>
      <c r="C51" s="113" t="s">
        <v>12</v>
      </c>
      <c r="D51" s="114" t="s">
        <v>13</v>
      </c>
      <c r="E51" s="115" t="s">
        <v>14</v>
      </c>
      <c r="F51" s="116" t="s">
        <v>15</v>
      </c>
      <c r="G51" s="114" t="s">
        <v>13</v>
      </c>
      <c r="H51" s="115" t="s">
        <v>14</v>
      </c>
      <c r="I51" s="116" t="s">
        <v>15</v>
      </c>
      <c r="J51" s="114" t="s">
        <v>13</v>
      </c>
      <c r="K51" s="115" t="s">
        <v>14</v>
      </c>
      <c r="L51" s="115" t="s">
        <v>15</v>
      </c>
      <c r="M51" s="112" t="s">
        <v>54</v>
      </c>
      <c r="N51" s="116" t="s">
        <v>55</v>
      </c>
      <c r="O51" s="158"/>
      <c r="P51" s="114"/>
      <c r="Q51" s="115"/>
      <c r="R51" s="196"/>
      <c r="S51" s="110" t="s">
        <v>56</v>
      </c>
      <c r="T51" s="115"/>
      <c r="U51" s="110" t="s">
        <v>45</v>
      </c>
    </row>
    <row r="52" spans="1:23" ht="11.25" customHeight="1" x14ac:dyDescent="0.3">
      <c r="A52" s="112" t="s">
        <v>16</v>
      </c>
      <c r="B52" s="117" t="s">
        <v>17</v>
      </c>
      <c r="C52" s="113"/>
      <c r="D52" s="114"/>
      <c r="E52" s="110"/>
      <c r="F52" s="118"/>
      <c r="G52" s="114"/>
      <c r="H52" s="110"/>
      <c r="I52" s="118"/>
      <c r="J52" s="114"/>
      <c r="K52" s="110"/>
      <c r="L52" s="110"/>
      <c r="M52" s="112"/>
      <c r="N52" s="118"/>
      <c r="P52" s="114"/>
      <c r="Q52" s="110"/>
      <c r="R52" s="111"/>
      <c r="S52" s="110" t="s">
        <v>57</v>
      </c>
      <c r="T52" s="162">
        <v>2212</v>
      </c>
      <c r="U52" s="163">
        <v>276</v>
      </c>
    </row>
    <row r="53" spans="1:23" ht="11.25" customHeight="1" x14ac:dyDescent="0.3">
      <c r="A53" s="119">
        <v>1</v>
      </c>
      <c r="B53" s="120" t="s">
        <v>18</v>
      </c>
      <c r="C53" s="121" t="s">
        <v>19</v>
      </c>
      <c r="D53" s="123">
        <v>60</v>
      </c>
      <c r="E53" s="110">
        <v>46</v>
      </c>
      <c r="F53" s="28"/>
      <c r="G53" s="123">
        <v>292</v>
      </c>
      <c r="H53" s="110">
        <v>122</v>
      </c>
      <c r="I53" s="17">
        <f>H53/G53</f>
        <v>0.4178082191780822</v>
      </c>
      <c r="J53" s="123">
        <f>130000/12</f>
        <v>10833.333333333334</v>
      </c>
      <c r="K53" s="165">
        <f>E5+H5+K5+N5+Q5+T5+E21+H21+K21+N21+Q21+T21+E37+H37+N37+Q37+H53+K37</f>
        <v>7807</v>
      </c>
      <c r="L53" s="23">
        <f>K53/(J53)</f>
        <v>0.72064615384615383</v>
      </c>
      <c r="M53" s="23">
        <v>0.77926153846153845</v>
      </c>
      <c r="N53" s="166">
        <f>L53-M53</f>
        <v>-5.8615384615384625E-2</v>
      </c>
      <c r="P53" s="123"/>
      <c r="Q53" s="110">
        <f>E5+H5+K5+N5+Q5+T5+E21+H21+K21+N21+Q21+T21+E37+H37</f>
        <v>5111</v>
      </c>
      <c r="R53" s="110">
        <f>K53-Q53</f>
        <v>2696</v>
      </c>
      <c r="S53" s="110" t="s">
        <v>58</v>
      </c>
      <c r="T53" s="167">
        <v>125</v>
      </c>
      <c r="U53" s="168">
        <v>156</v>
      </c>
    </row>
    <row r="54" spans="1:23" ht="11.25" customHeight="1" x14ac:dyDescent="0.3">
      <c r="A54" s="119">
        <v>2</v>
      </c>
      <c r="B54" s="120" t="s">
        <v>20</v>
      </c>
      <c r="C54" s="121" t="s">
        <v>21</v>
      </c>
      <c r="D54" s="123">
        <v>0</v>
      </c>
      <c r="E54" s="110"/>
      <c r="F54" s="28"/>
      <c r="G54" s="123"/>
      <c r="H54" s="110"/>
      <c r="I54" s="28"/>
      <c r="J54" s="123">
        <f>D6+G6+J6+M6+P6+S6+D22+G22+J22+M22+P22+S22+D38+G38+J38+M38+P38+S38+G54</f>
        <v>200</v>
      </c>
      <c r="K54" s="110">
        <f>E6+H6+K6+N6+Q6+T6+E22+H22+K22+N22+Q22+T22+E38+H38+N38+Q38+K38+T38</f>
        <v>0</v>
      </c>
      <c r="L54" s="23">
        <f>K54/(J54)</f>
        <v>0</v>
      </c>
      <c r="M54" s="23">
        <v>0</v>
      </c>
      <c r="N54" s="166">
        <f>L54-M54</f>
        <v>0</v>
      </c>
      <c r="O54" s="158"/>
      <c r="P54" s="123"/>
      <c r="Q54" s="110">
        <f>E6+H6+K6+N6+Q6+T6+E22+H22+K22+N22+Q22+T22+E38+H38</f>
        <v>0</v>
      </c>
      <c r="R54" s="110">
        <f>K54-Q54</f>
        <v>0</v>
      </c>
      <c r="S54" s="110"/>
      <c r="T54" s="169">
        <f>T53/T52</f>
        <v>5.6509945750452081E-2</v>
      </c>
      <c r="U54" s="170">
        <f>U53/U52</f>
        <v>0.56521739130434778</v>
      </c>
    </row>
    <row r="55" spans="1:23" ht="11.25" customHeight="1" x14ac:dyDescent="0.3">
      <c r="A55" s="119">
        <v>3</v>
      </c>
      <c r="B55" s="120" t="s">
        <v>22</v>
      </c>
      <c r="C55" s="121" t="s">
        <v>21</v>
      </c>
      <c r="D55" s="123">
        <v>0</v>
      </c>
      <c r="E55" s="110"/>
      <c r="F55" s="28"/>
      <c r="G55" s="123"/>
      <c r="H55" s="110">
        <v>70</v>
      </c>
      <c r="I55" s="28"/>
      <c r="J55" s="123">
        <f>D7+G7+J7+M7+P7+S7+D23+G23+J23+M23+P23+S23+D39+G39+J39+M39+P39+S39+G55</f>
        <v>0</v>
      </c>
      <c r="K55" s="165">
        <f>K39+N39+Q39+H55</f>
        <v>382</v>
      </c>
      <c r="L55" s="23"/>
      <c r="M55" s="23"/>
      <c r="N55" s="166"/>
      <c r="O55" s="158"/>
      <c r="P55" s="123"/>
      <c r="Q55" s="110">
        <f>E7+H7+K7+N7+Q7+T7+E23+H23+K23+N23+Q23+T23+E39+H39</f>
        <v>153</v>
      </c>
      <c r="R55" s="80"/>
      <c r="S55" s="171"/>
      <c r="T55" s="172"/>
      <c r="U55" s="172"/>
    </row>
    <row r="56" spans="1:23" ht="11.25" customHeight="1" x14ac:dyDescent="0.3">
      <c r="A56" s="119">
        <v>4</v>
      </c>
      <c r="B56" s="120" t="s">
        <v>23</v>
      </c>
      <c r="C56" s="121" t="s">
        <v>24</v>
      </c>
      <c r="D56" s="123">
        <v>0</v>
      </c>
      <c r="E56" s="110"/>
      <c r="F56" s="28"/>
      <c r="G56" s="123">
        <f>12*$M$1</f>
        <v>372</v>
      </c>
      <c r="H56" s="110">
        <v>357</v>
      </c>
      <c r="I56" s="17">
        <f>H56/G56</f>
        <v>0.95967741935483875</v>
      </c>
      <c r="J56" s="123">
        <f>70*$M$1</f>
        <v>2170</v>
      </c>
      <c r="K56" s="165">
        <f>K40+N40+Q40+H56</f>
        <v>1828</v>
      </c>
      <c r="L56" s="23">
        <f>K56/(J56)</f>
        <v>0.84239631336405529</v>
      </c>
      <c r="M56" s="23">
        <v>0.96476190476190471</v>
      </c>
      <c r="N56" s="166">
        <f>L56-M56</f>
        <v>-0.12236559139784942</v>
      </c>
      <c r="O56" s="158"/>
      <c r="P56" s="123"/>
      <c r="Q56" s="110">
        <f>E8+H8+K8+N8+Q8+T8+E24+H24+K24+N24+Q24+T24+E40+H40</f>
        <v>191</v>
      </c>
      <c r="R56" s="80"/>
      <c r="S56" s="171"/>
      <c r="T56" s="173">
        <v>0.06</v>
      </c>
      <c r="U56" s="174">
        <f>T54/T56</f>
        <v>0.9418324291742014</v>
      </c>
      <c r="V56" s="240"/>
    </row>
    <row r="57" spans="1:23" ht="11.25" customHeight="1" x14ac:dyDescent="0.3">
      <c r="A57" s="119">
        <v>5</v>
      </c>
      <c r="B57" s="120" t="s">
        <v>25</v>
      </c>
      <c r="C57" s="121" t="s">
        <v>24</v>
      </c>
      <c r="D57" s="126"/>
      <c r="E57" s="110"/>
      <c r="F57" s="28"/>
      <c r="G57" s="126"/>
      <c r="H57" s="110"/>
      <c r="I57" s="28"/>
      <c r="J57" s="123"/>
      <c r="K57" s="141"/>
      <c r="L57" s="23"/>
      <c r="M57" s="23"/>
      <c r="N57" s="166"/>
      <c r="O57" s="158"/>
      <c r="P57" s="126"/>
      <c r="Q57" s="141"/>
      <c r="R57" s="85"/>
      <c r="S57" s="175"/>
      <c r="T57" s="110"/>
      <c r="U57" s="110"/>
    </row>
    <row r="58" spans="1:23" ht="11.25" customHeight="1" x14ac:dyDescent="0.3">
      <c r="A58" s="119">
        <v>6</v>
      </c>
      <c r="B58" s="120" t="s">
        <v>26</v>
      </c>
      <c r="C58" s="121" t="s">
        <v>27</v>
      </c>
      <c r="D58" s="123">
        <v>0</v>
      </c>
      <c r="E58" s="110"/>
      <c r="F58" s="28"/>
      <c r="G58" s="123">
        <v>3</v>
      </c>
      <c r="H58" s="110">
        <v>4</v>
      </c>
      <c r="I58" s="28">
        <f>H58/G58</f>
        <v>1.3333333333333333</v>
      </c>
      <c r="J58" s="123">
        <f>60/12</f>
        <v>5</v>
      </c>
      <c r="K58" s="87">
        <f>H58+N42+Q42</f>
        <v>4</v>
      </c>
      <c r="L58" s="23">
        <f>K58/J58</f>
        <v>0.8</v>
      </c>
      <c r="M58" s="23">
        <v>1</v>
      </c>
      <c r="N58" s="166">
        <f>L58-M58</f>
        <v>-0.19999999999999996</v>
      </c>
      <c r="O58" s="158"/>
      <c r="P58" s="123"/>
      <c r="Q58" s="165"/>
      <c r="R58" s="85"/>
      <c r="S58" s="171"/>
      <c r="T58" s="110"/>
      <c r="U58" s="110"/>
    </row>
    <row r="59" spans="1:23" ht="11.25" customHeight="1" x14ac:dyDescent="0.3">
      <c r="A59" s="119">
        <v>7</v>
      </c>
      <c r="B59" s="120" t="s">
        <v>28</v>
      </c>
      <c r="C59" s="121" t="s">
        <v>29</v>
      </c>
      <c r="D59" s="123">
        <v>0</v>
      </c>
      <c r="E59" s="110"/>
      <c r="F59" s="28"/>
      <c r="G59" s="123"/>
      <c r="H59" s="110"/>
      <c r="I59" s="28"/>
      <c r="J59" s="123">
        <f>47128/12</f>
        <v>3927.3333333333335</v>
      </c>
      <c r="K59" s="110">
        <f>E11+H11+K11+N11+Q11+T11+E27+H27+K27+N27+Q27+T27+E43+H43+N43+Q43+K43+T43</f>
        <v>3009</v>
      </c>
      <c r="L59" s="23">
        <f>K59/(J59)</f>
        <v>0.76616873196401292</v>
      </c>
      <c r="M59" s="23">
        <v>1.0897979969444915</v>
      </c>
      <c r="N59" s="166">
        <f>L59-M59</f>
        <v>-0.32362926498047861</v>
      </c>
      <c r="O59" s="158"/>
      <c r="P59" s="123"/>
      <c r="Q59" s="110"/>
      <c r="R59" s="85"/>
      <c r="S59" s="171"/>
      <c r="T59" s="110"/>
      <c r="U59" s="110"/>
      <c r="W59" s="240"/>
    </row>
    <row r="60" spans="1:23" ht="11.25" customHeight="1" x14ac:dyDescent="0.3">
      <c r="A60" s="119">
        <v>8</v>
      </c>
      <c r="B60" s="120" t="s">
        <v>30</v>
      </c>
      <c r="C60" s="121" t="s">
        <v>19</v>
      </c>
      <c r="D60" s="123">
        <v>0</v>
      </c>
      <c r="E60" s="110"/>
      <c r="F60" s="28"/>
      <c r="G60" s="123"/>
      <c r="H60" s="110"/>
      <c r="I60" s="28"/>
      <c r="J60" s="123">
        <f>8200/12</f>
        <v>683.33333333333337</v>
      </c>
      <c r="K60" s="110">
        <f>E12+H12+K12+N12+Q12+T12+E28+H28+K28+N28+Q28+T28+E44+H44+N44+Q44+K44+T44</f>
        <v>503</v>
      </c>
      <c r="L60" s="23"/>
      <c r="M60" s="23"/>
      <c r="N60" s="166"/>
      <c r="O60" s="158"/>
      <c r="P60" s="123"/>
      <c r="Q60" s="110"/>
      <c r="R60" s="85"/>
      <c r="S60" s="171"/>
      <c r="T60" s="110"/>
      <c r="U60" s="110"/>
    </row>
    <row r="61" spans="1:23" ht="11.25" customHeight="1" x14ac:dyDescent="0.3">
      <c r="A61" s="119">
        <v>9</v>
      </c>
      <c r="B61" s="120" t="s">
        <v>31</v>
      </c>
      <c r="C61" s="121" t="s">
        <v>19</v>
      </c>
      <c r="D61" s="123">
        <v>0</v>
      </c>
      <c r="E61" s="110"/>
      <c r="F61" s="28"/>
      <c r="G61" s="123"/>
      <c r="H61" s="110"/>
      <c r="I61" s="28"/>
      <c r="J61" s="123">
        <f>7030/12</f>
        <v>585.83333333333337</v>
      </c>
      <c r="K61" s="110">
        <f>E13+H13+K13+N13+Q13+T13+E29+H29+K29+N29+Q29+T29+E45+H45+N45+Q45+K45+T45</f>
        <v>483</v>
      </c>
      <c r="L61" s="23"/>
      <c r="M61" s="23"/>
      <c r="N61" s="166"/>
      <c r="O61" s="158"/>
      <c r="P61" s="123"/>
      <c r="Q61" s="110"/>
      <c r="R61" s="85"/>
      <c r="S61" s="171"/>
      <c r="T61" s="110"/>
      <c r="U61" s="110"/>
    </row>
    <row r="62" spans="1:23" ht="11.25" customHeight="1" x14ac:dyDescent="0.3">
      <c r="A62" s="119">
        <v>10</v>
      </c>
      <c r="B62" s="120" t="s">
        <v>32</v>
      </c>
      <c r="C62" s="121" t="s">
        <v>19</v>
      </c>
      <c r="D62" s="123">
        <v>0</v>
      </c>
      <c r="E62" s="110"/>
      <c r="F62" s="28"/>
      <c r="G62" s="123"/>
      <c r="H62" s="110"/>
      <c r="I62" s="28"/>
      <c r="J62" s="123">
        <f>385/12</f>
        <v>32.083333333333336</v>
      </c>
      <c r="K62" s="110">
        <f>E14+H14+K14+N14+Q14+T14+E30+H30+K30+N30+Q30+T30+E46+H46+N46+Q46+K46+T46</f>
        <v>20</v>
      </c>
      <c r="L62" s="23"/>
      <c r="M62" s="23"/>
      <c r="N62" s="166"/>
      <c r="O62" s="158"/>
      <c r="P62" s="123"/>
      <c r="Q62" s="110"/>
      <c r="R62" s="85"/>
      <c r="S62" s="171"/>
      <c r="T62" s="110"/>
      <c r="U62" s="110"/>
    </row>
    <row r="63" spans="1:23" ht="11.25" customHeight="1" x14ac:dyDescent="0.3">
      <c r="A63" s="130" t="s">
        <v>33</v>
      </c>
      <c r="B63" s="130" t="s">
        <v>34</v>
      </c>
      <c r="C63" s="131"/>
      <c r="D63" s="132"/>
      <c r="E63" s="115"/>
      <c r="F63" s="118"/>
      <c r="G63" s="176"/>
      <c r="H63" s="115"/>
      <c r="I63" s="118" t="s">
        <v>59</v>
      </c>
      <c r="J63" s="89">
        <f>J62+J61+J60</f>
        <v>1301.25</v>
      </c>
      <c r="K63" s="110">
        <f>SUM(K60:K62)</f>
        <v>1006</v>
      </c>
      <c r="L63" s="23">
        <f>K63/(J63)</f>
        <v>0.77310278578290104</v>
      </c>
      <c r="M63" s="23">
        <v>0.89606147934678193</v>
      </c>
      <c r="N63" s="166">
        <f>L63-M63</f>
        <v>-0.12295869356388089</v>
      </c>
      <c r="O63" s="158"/>
      <c r="P63" s="132"/>
      <c r="Q63" s="115"/>
      <c r="R63" s="85"/>
      <c r="S63" s="177"/>
      <c r="T63" s="115"/>
      <c r="U63" s="110"/>
    </row>
    <row r="64" spans="1:23" ht="11.25" customHeight="1" thickBot="1" x14ac:dyDescent="0.35">
      <c r="A64" s="130"/>
      <c r="B64" s="120" t="s">
        <v>18</v>
      </c>
      <c r="C64" s="121" t="s">
        <v>19</v>
      </c>
      <c r="D64" s="134"/>
      <c r="E64" s="135"/>
      <c r="F64" s="178"/>
      <c r="G64" s="134"/>
      <c r="H64" s="135"/>
      <c r="I64" s="178"/>
      <c r="J64" s="134"/>
      <c r="K64" s="179">
        <f>E16+H16+K16+N16+Q16+T16+E32+H32+K32+N32+Q32+T32+E48+H48+K48</f>
        <v>2190</v>
      </c>
      <c r="L64" s="93"/>
      <c r="M64" s="93"/>
      <c r="N64" s="166"/>
      <c r="O64" s="158"/>
      <c r="P64" s="134"/>
      <c r="Q64" s="135"/>
      <c r="R64" s="94"/>
      <c r="S64" s="171"/>
      <c r="T64" s="115"/>
      <c r="U64" s="110"/>
    </row>
    <row r="65" spans="2:20" ht="11.25" customHeight="1" x14ac:dyDescent="0.3">
      <c r="I65" s="63">
        <f>(I53+I56)/2</f>
        <v>0.68874281926646042</v>
      </c>
    </row>
    <row r="66" spans="2:20" ht="20.25" customHeight="1" x14ac:dyDescent="0.3">
      <c r="O66" s="239" t="s">
        <v>13</v>
      </c>
      <c r="P66" s="239" t="s">
        <v>14</v>
      </c>
    </row>
    <row r="67" spans="2:20" s="180" customFormat="1" ht="16.899999999999999" customHeight="1" x14ac:dyDescent="0.3">
      <c r="B67" s="222" t="s">
        <v>60</v>
      </c>
      <c r="C67" s="222"/>
      <c r="D67" s="222"/>
      <c r="E67" s="222"/>
      <c r="F67" s="222"/>
      <c r="G67" s="222"/>
      <c r="H67" s="222"/>
      <c r="I67" s="222"/>
      <c r="J67" s="222"/>
      <c r="K67" s="222"/>
      <c r="L67" s="238" t="s">
        <v>70</v>
      </c>
      <c r="N67" s="237" t="s">
        <v>69</v>
      </c>
      <c r="O67" s="237">
        <f>70*31</f>
        <v>2170</v>
      </c>
      <c r="P67" s="236">
        <f>K56+Q56</f>
        <v>2019</v>
      </c>
      <c r="Q67" s="235">
        <f>P67/(O67)</f>
        <v>0.93041474654377876</v>
      </c>
      <c r="T67" s="234"/>
    </row>
    <row r="68" spans="2:20" ht="11.25" customHeight="1" x14ac:dyDescent="0.3">
      <c r="O68" s="241"/>
      <c r="P68" s="241"/>
    </row>
    <row r="69" spans="2:20" ht="11.25" customHeight="1" thickBot="1" x14ac:dyDescent="0.35">
      <c r="B69" s="181"/>
      <c r="J69" s="182"/>
    </row>
    <row r="70" spans="2:20" ht="11.25" customHeight="1" x14ac:dyDescent="0.3">
      <c r="D70" s="219" t="s">
        <v>61</v>
      </c>
      <c r="E70" s="220"/>
      <c r="F70" s="221"/>
      <c r="G70" s="223" t="s">
        <v>65</v>
      </c>
      <c r="H70" s="224"/>
      <c r="I70" s="225"/>
      <c r="J70" s="226" t="s">
        <v>66</v>
      </c>
      <c r="K70" s="227"/>
      <c r="L70" s="227"/>
      <c r="M70" s="227"/>
      <c r="N70" s="228"/>
      <c r="O70" s="215" t="s">
        <v>63</v>
      </c>
      <c r="P70" s="216"/>
      <c r="Q70" s="217"/>
    </row>
    <row r="71" spans="2:20" ht="11.25" customHeight="1" x14ac:dyDescent="0.3">
      <c r="B71" s="112" t="s">
        <v>11</v>
      </c>
      <c r="C71" s="113" t="s">
        <v>12</v>
      </c>
      <c r="D71" s="114" t="s">
        <v>13</v>
      </c>
      <c r="E71" s="115" t="s">
        <v>14</v>
      </c>
      <c r="F71" s="116" t="s">
        <v>15</v>
      </c>
      <c r="G71" s="114" t="s">
        <v>13</v>
      </c>
      <c r="H71" s="115" t="s">
        <v>14</v>
      </c>
      <c r="I71" s="116" t="s">
        <v>15</v>
      </c>
      <c r="J71" s="218" t="s">
        <v>11</v>
      </c>
      <c r="K71" s="217"/>
      <c r="L71" s="112" t="s">
        <v>13</v>
      </c>
      <c r="M71" s="183" t="s">
        <v>14</v>
      </c>
      <c r="N71" s="183" t="s">
        <v>15</v>
      </c>
      <c r="O71" s="112" t="s">
        <v>13</v>
      </c>
      <c r="P71" s="183" t="s">
        <v>14</v>
      </c>
      <c r="Q71" s="183" t="s">
        <v>15</v>
      </c>
    </row>
    <row r="72" spans="2:20" ht="11.25" customHeight="1" x14ac:dyDescent="0.3">
      <c r="B72" s="117" t="s">
        <v>17</v>
      </c>
      <c r="C72" s="113"/>
      <c r="D72" s="114"/>
      <c r="E72" s="110"/>
      <c r="F72" s="118"/>
      <c r="G72" s="114"/>
      <c r="H72" s="110"/>
      <c r="I72" s="118"/>
      <c r="J72" s="218"/>
      <c r="K72" s="217"/>
      <c r="L72" s="184"/>
      <c r="M72" s="184"/>
      <c r="N72" s="184"/>
      <c r="O72" s="184"/>
      <c r="P72" s="184"/>
      <c r="Q72" s="184"/>
    </row>
    <row r="73" spans="2:20" ht="11.25" customHeight="1" x14ac:dyDescent="0.3">
      <c r="B73" s="185" t="s">
        <v>18</v>
      </c>
      <c r="C73" s="121" t="s">
        <v>19</v>
      </c>
      <c r="D73" s="123"/>
      <c r="E73" s="110"/>
      <c r="F73" s="28"/>
      <c r="G73" s="123">
        <v>145</v>
      </c>
      <c r="H73" s="110">
        <v>86</v>
      </c>
      <c r="I73" s="17">
        <f>H73/G73</f>
        <v>0.59310344827586203</v>
      </c>
      <c r="J73" s="213"/>
      <c r="K73" s="214"/>
      <c r="L73" s="184">
        <v>145</v>
      </c>
      <c r="M73" s="186">
        <v>86</v>
      </c>
      <c r="N73" s="17">
        <f>M73/L73</f>
        <v>0.59310344827586203</v>
      </c>
      <c r="O73" s="184"/>
      <c r="P73" s="187">
        <f>K37+N37+Q37+H53</f>
        <v>2696</v>
      </c>
      <c r="Q73" s="184"/>
    </row>
    <row r="74" spans="2:20" ht="11.25" customHeight="1" x14ac:dyDescent="0.3">
      <c r="B74" s="120" t="s">
        <v>20</v>
      </c>
      <c r="C74" s="121" t="s">
        <v>21</v>
      </c>
      <c r="D74" s="123"/>
      <c r="E74" s="110"/>
      <c r="F74" s="19"/>
      <c r="G74" s="123">
        <v>200</v>
      </c>
      <c r="H74" s="110"/>
      <c r="I74" s="98"/>
      <c r="J74" s="213"/>
      <c r="K74" s="214"/>
      <c r="L74" s="184"/>
      <c r="M74" s="186"/>
      <c r="N74" s="184"/>
      <c r="O74" s="184"/>
      <c r="P74" s="186">
        <f>K38+N38+Q38+H54</f>
        <v>0</v>
      </c>
      <c r="Q74" s="184"/>
    </row>
    <row r="75" spans="2:20" ht="11.25" customHeight="1" x14ac:dyDescent="0.3">
      <c r="B75" s="120" t="s">
        <v>22</v>
      </c>
      <c r="C75" s="121" t="s">
        <v>21</v>
      </c>
      <c r="D75" s="123"/>
      <c r="E75" s="110">
        <v>189</v>
      </c>
      <c r="F75" s="19"/>
      <c r="G75" s="123"/>
      <c r="H75" s="110">
        <v>34</v>
      </c>
      <c r="I75" s="19"/>
      <c r="J75" s="213" t="s">
        <v>22</v>
      </c>
      <c r="K75" s="214"/>
      <c r="L75" s="184"/>
      <c r="M75" s="186">
        <v>12</v>
      </c>
      <c r="N75" s="184"/>
      <c r="O75" s="184"/>
      <c r="P75" s="186">
        <f>K39+N39+Q39+H55</f>
        <v>382</v>
      </c>
      <c r="Q75" s="184"/>
    </row>
    <row r="76" spans="2:20" ht="11.25" customHeight="1" x14ac:dyDescent="0.3">
      <c r="B76" s="120" t="s">
        <v>23</v>
      </c>
      <c r="C76" s="121" t="s">
        <v>24</v>
      </c>
      <c r="D76" s="123">
        <f>29*$M$1</f>
        <v>899</v>
      </c>
      <c r="E76" s="110">
        <v>817</v>
      </c>
      <c r="F76" s="17">
        <f>E76/D76</f>
        <v>0.90878754171301446</v>
      </c>
      <c r="G76" s="123">
        <f>11*$M$1</f>
        <v>341</v>
      </c>
      <c r="H76" s="110">
        <v>277</v>
      </c>
      <c r="I76" s="17">
        <f>H76/G76</f>
        <v>0.81231671554252194</v>
      </c>
      <c r="J76" s="213" t="s">
        <v>23</v>
      </c>
      <c r="K76" s="214"/>
      <c r="L76" s="184">
        <f>5*30</f>
        <v>150</v>
      </c>
      <c r="M76" s="186">
        <v>103</v>
      </c>
      <c r="N76" s="17">
        <f>M76/L76</f>
        <v>0.68666666666666665</v>
      </c>
      <c r="O76" s="184"/>
      <c r="P76" s="186">
        <f>K40+N40+Q40+H56</f>
        <v>1828</v>
      </c>
      <c r="Q76" s="184"/>
    </row>
    <row r="77" spans="2:20" ht="11.25" customHeight="1" x14ac:dyDescent="0.3">
      <c r="B77" s="120" t="s">
        <v>25</v>
      </c>
      <c r="C77" s="121" t="s">
        <v>24</v>
      </c>
      <c r="D77" s="126"/>
      <c r="E77" s="141"/>
      <c r="F77" s="28"/>
      <c r="G77" s="125"/>
      <c r="H77" s="188"/>
      <c r="I77" s="100"/>
      <c r="J77" s="213"/>
      <c r="K77" s="214"/>
      <c r="L77" s="184"/>
      <c r="M77" s="189"/>
      <c r="N77" s="190"/>
      <c r="O77" s="189"/>
      <c r="P77" s="189"/>
      <c r="Q77" s="190"/>
    </row>
    <row r="78" spans="2:20" ht="11.25" customHeight="1" x14ac:dyDescent="0.3">
      <c r="B78" s="120" t="s">
        <v>26</v>
      </c>
      <c r="C78" s="121" t="s">
        <v>27</v>
      </c>
      <c r="D78" s="123"/>
      <c r="E78" s="110"/>
      <c r="F78" s="28"/>
      <c r="G78" s="122"/>
      <c r="H78" s="140"/>
      <c r="I78" s="100"/>
      <c r="J78" s="213" t="s">
        <v>67</v>
      </c>
      <c r="K78" s="214"/>
      <c r="L78" s="184"/>
      <c r="M78" s="184">
        <v>22</v>
      </c>
      <c r="N78" s="189"/>
      <c r="O78" s="189"/>
      <c r="P78" s="189"/>
      <c r="Q78" s="189"/>
    </row>
    <row r="79" spans="2:20" ht="11.25" customHeight="1" x14ac:dyDescent="0.3">
      <c r="B79" s="120" t="s">
        <v>28</v>
      </c>
      <c r="C79" s="121" t="s">
        <v>29</v>
      </c>
      <c r="D79" s="123"/>
      <c r="E79" s="110"/>
      <c r="F79" s="28"/>
      <c r="G79" s="122"/>
      <c r="H79" s="140"/>
      <c r="I79" s="100"/>
      <c r="J79" s="213" t="s">
        <v>23</v>
      </c>
      <c r="K79" s="214"/>
      <c r="L79" s="184">
        <f>6*30</f>
        <v>180</v>
      </c>
      <c r="M79" s="184">
        <v>174</v>
      </c>
      <c r="N79" s="17">
        <f>M79/L79</f>
        <v>0.96666666666666667</v>
      </c>
      <c r="O79" s="189"/>
      <c r="P79" s="189"/>
      <c r="Q79" s="189"/>
    </row>
    <row r="80" spans="2:20" ht="11.25" customHeight="1" x14ac:dyDescent="0.3">
      <c r="B80" s="120" t="s">
        <v>30</v>
      </c>
      <c r="C80" s="121" t="s">
        <v>19</v>
      </c>
      <c r="D80" s="123"/>
      <c r="E80" s="110"/>
      <c r="F80" s="28"/>
      <c r="G80" s="122"/>
      <c r="H80" s="140"/>
      <c r="I80" s="100"/>
      <c r="J80" s="213"/>
      <c r="K80" s="214"/>
      <c r="L80" s="189"/>
      <c r="M80" s="189"/>
      <c r="N80" s="189"/>
      <c r="O80" s="189"/>
      <c r="P80" s="189"/>
      <c r="Q80" s="189"/>
    </row>
    <row r="81" spans="2:17" ht="11.25" customHeight="1" x14ac:dyDescent="0.3">
      <c r="B81" s="120" t="s">
        <v>31</v>
      </c>
      <c r="C81" s="121" t="s">
        <v>19</v>
      </c>
      <c r="D81" s="123"/>
      <c r="E81" s="110"/>
      <c r="F81" s="28"/>
      <c r="G81" s="122"/>
      <c r="H81" s="140"/>
      <c r="I81" s="100"/>
      <c r="J81" s="213"/>
      <c r="K81" s="214"/>
      <c r="L81" s="189"/>
      <c r="M81" s="189"/>
      <c r="N81" s="189"/>
      <c r="O81" s="189"/>
      <c r="P81" s="189"/>
      <c r="Q81" s="189"/>
    </row>
    <row r="82" spans="2:17" ht="11.25" customHeight="1" x14ac:dyDescent="0.3">
      <c r="B82" s="120" t="s">
        <v>32</v>
      </c>
      <c r="C82" s="121" t="s">
        <v>19</v>
      </c>
      <c r="D82" s="123"/>
      <c r="E82" s="110"/>
      <c r="F82" s="28"/>
      <c r="G82" s="122"/>
      <c r="H82" s="140"/>
      <c r="I82" s="100"/>
      <c r="J82" s="210"/>
      <c r="K82" s="211"/>
      <c r="L82" s="189"/>
      <c r="M82" s="189"/>
      <c r="N82" s="189"/>
      <c r="O82" s="189"/>
      <c r="P82" s="189"/>
      <c r="Q82" s="189"/>
    </row>
    <row r="83" spans="2:17" ht="11.25" customHeight="1" x14ac:dyDescent="0.3">
      <c r="B83" s="130" t="s">
        <v>34</v>
      </c>
      <c r="C83" s="131"/>
      <c r="D83" s="132"/>
      <c r="E83" s="115"/>
      <c r="F83" s="28"/>
      <c r="G83" s="191"/>
      <c r="H83" s="192"/>
      <c r="I83" s="100"/>
      <c r="J83" s="210"/>
      <c r="K83" s="211"/>
      <c r="L83" s="189"/>
      <c r="M83" s="189"/>
      <c r="N83" s="189"/>
      <c r="O83" s="189"/>
      <c r="P83" s="189"/>
      <c r="Q83" s="189"/>
    </row>
    <row r="84" spans="2:17" ht="11.25" customHeight="1" thickBot="1" x14ac:dyDescent="0.35">
      <c r="B84" s="120" t="s">
        <v>18</v>
      </c>
      <c r="C84" s="121" t="s">
        <v>19</v>
      </c>
      <c r="D84" s="134"/>
      <c r="E84" s="135">
        <v>52</v>
      </c>
      <c r="F84" s="34"/>
      <c r="G84" s="193"/>
      <c r="H84" s="194"/>
      <c r="I84" s="195"/>
      <c r="J84" s="212"/>
      <c r="K84" s="211"/>
      <c r="L84" s="189"/>
      <c r="M84" s="189"/>
      <c r="N84" s="189"/>
      <c r="O84" s="189"/>
      <c r="P84" s="189"/>
      <c r="Q84" s="189"/>
    </row>
    <row r="85" spans="2:17" ht="11.25" customHeight="1" x14ac:dyDescent="0.3">
      <c r="F85" s="63">
        <f>AVERAGE(F73:F82)</f>
        <v>0.90878754171301446</v>
      </c>
      <c r="I85" s="63">
        <f>(I73+I76)/2</f>
        <v>0.70271008190919204</v>
      </c>
      <c r="J85" s="63"/>
      <c r="K85" s="63"/>
      <c r="N85" s="63">
        <f>(N73+N76+N79)/3</f>
        <v>0.74881226053639838</v>
      </c>
    </row>
    <row r="88" spans="2:17" ht="11.25" customHeight="1" x14ac:dyDescent="0.3">
      <c r="H88" s="107" t="s">
        <v>68</v>
      </c>
    </row>
  </sheetData>
  <mergeCells count="43">
    <mergeCell ref="J83:K83"/>
    <mergeCell ref="J84:K84"/>
    <mergeCell ref="J77:K77"/>
    <mergeCell ref="J78:K78"/>
    <mergeCell ref="J79:K79"/>
    <mergeCell ref="J80:K80"/>
    <mergeCell ref="J81:K81"/>
    <mergeCell ref="J82:K82"/>
    <mergeCell ref="J71:K71"/>
    <mergeCell ref="J72:K72"/>
    <mergeCell ref="J73:K73"/>
    <mergeCell ref="J74:K74"/>
    <mergeCell ref="J75:K75"/>
    <mergeCell ref="J76:K76"/>
    <mergeCell ref="D50:F50"/>
    <mergeCell ref="G50:I50"/>
    <mergeCell ref="J50:N50"/>
    <mergeCell ref="B67:K67"/>
    <mergeCell ref="O68:P68"/>
    <mergeCell ref="D70:F70"/>
    <mergeCell ref="G70:I70"/>
    <mergeCell ref="J70:N70"/>
    <mergeCell ref="O70:Q70"/>
    <mergeCell ref="D34:F34"/>
    <mergeCell ref="G34:I34"/>
    <mergeCell ref="J34:L34"/>
    <mergeCell ref="M34:O34"/>
    <mergeCell ref="P34:R34"/>
    <mergeCell ref="S34:U34"/>
    <mergeCell ref="P2:R2"/>
    <mergeCell ref="S2:U2"/>
    <mergeCell ref="D18:F18"/>
    <mergeCell ref="G18:I18"/>
    <mergeCell ref="J18:L18"/>
    <mergeCell ref="M18:O18"/>
    <mergeCell ref="P18:R18"/>
    <mergeCell ref="S18:U18"/>
    <mergeCell ref="A1:D1"/>
    <mergeCell ref="I1:L1"/>
    <mergeCell ref="D2:F2"/>
    <mergeCell ref="G2:I2"/>
    <mergeCell ref="J2:L2"/>
    <mergeCell ref="M2:O2"/>
  </mergeCells>
  <pageMargins left="0.11811023622047245" right="0.11811023622047245" top="0.11811023622047245" bottom="0.11811023622047245" header="0.11811023622047245" footer="0.11811023622047245"/>
  <pageSetup paperSize="9" scale="105" fitToHeight="1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Tháng 1.2021</vt:lpstr>
      <vt:lpstr>Tháng 2,2021</vt:lpstr>
      <vt:lpstr>Tháng3,2021</vt:lpstr>
      <vt:lpstr>042021</vt:lpstr>
      <vt:lpstr>052021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2021-06-08T03:37:06Z</cp:lastPrinted>
  <dcterms:created xsi:type="dcterms:W3CDTF">2021-03-08T00:56:41Z</dcterms:created>
  <dcterms:modified xsi:type="dcterms:W3CDTF">2021-06-08T03:54:20Z</dcterms:modified>
</cp:coreProperties>
</file>